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7175" windowHeight="6210" activeTab="2"/>
  </bookViews>
  <sheets>
    <sheet name="에스파" sheetId="15" r:id="rId1"/>
    <sheet name="뉴진스" sheetId="16" r:id="rId2"/>
    <sheet name="집계표2" sheetId="14" r:id="rId3"/>
    <sheet name="시급" sheetId="9" r:id="rId4"/>
  </sheets>
  <definedNames>
    <definedName name="_xlnm.Print_Area" localSheetId="0">에스파!$A$1:$P$37</definedName>
  </definedNames>
  <calcPr calcId="124519"/>
</workbook>
</file>

<file path=xl/calcChain.xml><?xml version="1.0" encoding="utf-8"?>
<calcChain xmlns="http://schemas.openxmlformats.org/spreadsheetml/2006/main">
  <c r="P2" i="16"/>
  <c r="P2" i="15"/>
  <c r="D36" l="1"/>
  <c r="E36"/>
  <c r="F36"/>
  <c r="G36"/>
  <c r="H36"/>
  <c r="I36"/>
  <c r="C36"/>
  <c r="D30"/>
  <c r="E30"/>
  <c r="F30"/>
  <c r="G30"/>
  <c r="H30"/>
  <c r="I30"/>
  <c r="C30"/>
  <c r="D24"/>
  <c r="E24"/>
  <c r="F24"/>
  <c r="G24"/>
  <c r="H24"/>
  <c r="I24"/>
  <c r="C24"/>
  <c r="D18"/>
  <c r="E18"/>
  <c r="F18"/>
  <c r="G18"/>
  <c r="H18"/>
  <c r="I18"/>
  <c r="C18"/>
  <c r="D12"/>
  <c r="E12"/>
  <c r="F12"/>
  <c r="G12"/>
  <c r="H12"/>
  <c r="I12"/>
  <c r="C12"/>
  <c r="D6"/>
  <c r="E6"/>
  <c r="F6"/>
  <c r="G6"/>
  <c r="H6"/>
  <c r="I6"/>
  <c r="C6"/>
  <c r="C6" i="16"/>
  <c r="C7" s="1"/>
  <c r="D6"/>
  <c r="E6"/>
  <c r="F6"/>
  <c r="G6"/>
  <c r="H6"/>
  <c r="I6"/>
  <c r="D36"/>
  <c r="E36"/>
  <c r="F36"/>
  <c r="G36"/>
  <c r="H36"/>
  <c r="I36"/>
  <c r="C36"/>
  <c r="D30"/>
  <c r="E30"/>
  <c r="F30"/>
  <c r="G30"/>
  <c r="H30"/>
  <c r="I30"/>
  <c r="C30"/>
  <c r="D24"/>
  <c r="E24"/>
  <c r="F24"/>
  <c r="G24"/>
  <c r="H24"/>
  <c r="I24"/>
  <c r="C24"/>
  <c r="D18"/>
  <c r="E18"/>
  <c r="F18"/>
  <c r="G18"/>
  <c r="H18"/>
  <c r="I18"/>
  <c r="C18"/>
  <c r="D12"/>
  <c r="E12"/>
  <c r="F12"/>
  <c r="G12"/>
  <c r="H12"/>
  <c r="I12"/>
  <c r="C12"/>
  <c r="D7" l="1"/>
  <c r="H7"/>
  <c r="N36"/>
  <c r="I37"/>
  <c r="H37"/>
  <c r="G37"/>
  <c r="F37"/>
  <c r="E37"/>
  <c r="D37"/>
  <c r="M35"/>
  <c r="O35" s="1"/>
  <c r="N35"/>
  <c r="N34"/>
  <c r="M34"/>
  <c r="O34" s="1"/>
  <c r="I31"/>
  <c r="E31"/>
  <c r="N30"/>
  <c r="H31"/>
  <c r="G31"/>
  <c r="F31"/>
  <c r="D31"/>
  <c r="C31"/>
  <c r="N29"/>
  <c r="M29"/>
  <c r="N28"/>
  <c r="M28"/>
  <c r="O28" s="1"/>
  <c r="H25"/>
  <c r="D25"/>
  <c r="N24"/>
  <c r="I25"/>
  <c r="G25"/>
  <c r="F25"/>
  <c r="E25"/>
  <c r="C25"/>
  <c r="N23"/>
  <c r="N22"/>
  <c r="M22"/>
  <c r="O22" s="1"/>
  <c r="I19"/>
  <c r="G19"/>
  <c r="E19"/>
  <c r="C19"/>
  <c r="N18"/>
  <c r="H19"/>
  <c r="F19"/>
  <c r="D19"/>
  <c r="N17"/>
  <c r="M17"/>
  <c r="O17" s="1"/>
  <c r="N16"/>
  <c r="M16"/>
  <c r="H13"/>
  <c r="F13"/>
  <c r="D13"/>
  <c r="N12"/>
  <c r="I13"/>
  <c r="G13"/>
  <c r="E13"/>
  <c r="M11"/>
  <c r="O11" s="1"/>
  <c r="N11"/>
  <c r="N10"/>
  <c r="M10"/>
  <c r="O10" s="1"/>
  <c r="I7"/>
  <c r="G7"/>
  <c r="E7"/>
  <c r="N6"/>
  <c r="F7"/>
  <c r="N5"/>
  <c r="M5"/>
  <c r="N4"/>
  <c r="M4"/>
  <c r="N36" i="15"/>
  <c r="N35"/>
  <c r="N34"/>
  <c r="N30"/>
  <c r="N29"/>
  <c r="N28"/>
  <c r="N24"/>
  <c r="N23"/>
  <c r="N22"/>
  <c r="N18"/>
  <c r="N17"/>
  <c r="N16"/>
  <c r="I37"/>
  <c r="H37"/>
  <c r="G37"/>
  <c r="F37"/>
  <c r="E37"/>
  <c r="D37"/>
  <c r="C37"/>
  <c r="I31"/>
  <c r="H31"/>
  <c r="G31"/>
  <c r="F31"/>
  <c r="E31"/>
  <c r="D31"/>
  <c r="C31"/>
  <c r="I25"/>
  <c r="H25"/>
  <c r="G25"/>
  <c r="F25"/>
  <c r="E25"/>
  <c r="D25"/>
  <c r="C25"/>
  <c r="I19"/>
  <c r="H19"/>
  <c r="G19"/>
  <c r="F19"/>
  <c r="E19"/>
  <c r="D19"/>
  <c r="C19"/>
  <c r="N12"/>
  <c r="I13"/>
  <c r="H13"/>
  <c r="G13"/>
  <c r="F13"/>
  <c r="E13"/>
  <c r="D13"/>
  <c r="C13"/>
  <c r="N11"/>
  <c r="N10"/>
  <c r="C7"/>
  <c r="D7"/>
  <c r="E7"/>
  <c r="F7"/>
  <c r="G7"/>
  <c r="H7"/>
  <c r="I7"/>
  <c r="N5"/>
  <c r="N6"/>
  <c r="N4"/>
  <c r="M5"/>
  <c r="O5" s="1"/>
  <c r="M6"/>
  <c r="O6" s="1"/>
  <c r="M17" l="1"/>
  <c r="O17" s="1"/>
  <c r="M11"/>
  <c r="O11" s="1"/>
  <c r="M28"/>
  <c r="O28" s="1"/>
  <c r="M16"/>
  <c r="M18"/>
  <c r="O18" s="1"/>
  <c r="M23"/>
  <c r="O23" s="1"/>
  <c r="M30"/>
  <c r="O30" s="1"/>
  <c r="M35"/>
  <c r="O35" s="1"/>
  <c r="M12"/>
  <c r="O12" s="1"/>
  <c r="M22"/>
  <c r="O22" s="1"/>
  <c r="M24"/>
  <c r="O24" s="1"/>
  <c r="M29"/>
  <c r="O29" s="1"/>
  <c r="M34"/>
  <c r="O34" s="1"/>
  <c r="M36"/>
  <c r="O36" s="1"/>
  <c r="M10"/>
  <c r="O10" s="1"/>
  <c r="O13" s="1"/>
  <c r="J31" i="16"/>
  <c r="O4"/>
  <c r="J7"/>
  <c r="J19"/>
  <c r="J25"/>
  <c r="O5"/>
  <c r="J6"/>
  <c r="M12"/>
  <c r="O12" s="1"/>
  <c r="O13" s="1"/>
  <c r="O29"/>
  <c r="J30"/>
  <c r="M36"/>
  <c r="O36" s="1"/>
  <c r="O37" s="1"/>
  <c r="J12"/>
  <c r="C13"/>
  <c r="J13" s="1"/>
  <c r="O16"/>
  <c r="M18"/>
  <c r="O18" s="1"/>
  <c r="M23"/>
  <c r="O23" s="1"/>
  <c r="J36"/>
  <c r="C37"/>
  <c r="J37" s="1"/>
  <c r="J18"/>
  <c r="M24"/>
  <c r="O24" s="1"/>
  <c r="M6"/>
  <c r="O6" s="1"/>
  <c r="J24"/>
  <c r="M30"/>
  <c r="O30" s="1"/>
  <c r="J19" i="15"/>
  <c r="J37"/>
  <c r="J36"/>
  <c r="J31"/>
  <c r="J30"/>
  <c r="J25"/>
  <c r="J24"/>
  <c r="J18"/>
  <c r="J13"/>
  <c r="J12"/>
  <c r="O37" l="1"/>
  <c r="M13"/>
  <c r="M37"/>
  <c r="M19"/>
  <c r="O31"/>
  <c r="O25"/>
  <c r="O25" i="16"/>
  <c r="O16" i="15"/>
  <c r="O19" s="1"/>
  <c r="M25"/>
  <c r="M31"/>
  <c r="O31" i="16"/>
  <c r="O7"/>
  <c r="M13"/>
  <c r="M25"/>
  <c r="M31"/>
  <c r="O19"/>
  <c r="M37"/>
  <c r="M19"/>
  <c r="M7"/>
  <c r="M2" l="1"/>
  <c r="O2"/>
  <c r="AH8" i="14" l="1"/>
  <c r="AH6"/>
  <c r="AI10"/>
  <c r="AI7"/>
  <c r="AI6"/>
  <c r="AH9" l="1"/>
  <c r="AH7"/>
  <c r="AI9"/>
  <c r="AI8"/>
  <c r="M4" i="15"/>
  <c r="J7"/>
  <c r="J6"/>
  <c r="M7" l="1"/>
  <c r="M2" s="1"/>
  <c r="O4"/>
  <c r="O7" s="1"/>
  <c r="O2" s="1"/>
</calcChain>
</file>

<file path=xl/sharedStrings.xml><?xml version="1.0" encoding="utf-8"?>
<sst xmlns="http://schemas.openxmlformats.org/spreadsheetml/2006/main" count="389" uniqueCount="41">
  <si>
    <t>월</t>
  </si>
  <si>
    <t>화</t>
  </si>
  <si>
    <t>수</t>
  </si>
  <si>
    <t>목</t>
  </si>
  <si>
    <t>금</t>
  </si>
  <si>
    <t>토</t>
  </si>
  <si>
    <t>금액</t>
    <phoneticPr fontId="1" type="noConversion"/>
  </si>
  <si>
    <t>합계</t>
    <phoneticPr fontId="1" type="noConversion"/>
  </si>
  <si>
    <t>근무시간</t>
    <phoneticPr fontId="1" type="noConversion"/>
  </si>
  <si>
    <t>일</t>
    <phoneticPr fontId="1" type="noConversion"/>
  </si>
  <si>
    <t>시급</t>
    <phoneticPr fontId="1" type="noConversion"/>
  </si>
  <si>
    <t>이름</t>
    <phoneticPr fontId="1" type="noConversion"/>
  </si>
  <si>
    <t>요일</t>
    <phoneticPr fontId="1" type="noConversion"/>
  </si>
  <si>
    <t>토</t>
    <phoneticPr fontId="1" type="noConversion"/>
  </si>
  <si>
    <t>일</t>
  </si>
  <si>
    <t>B</t>
    <phoneticPr fontId="1" type="noConversion"/>
  </si>
  <si>
    <t>A</t>
    <phoneticPr fontId="1" type="noConversion"/>
  </si>
  <si>
    <t>D</t>
    <phoneticPr fontId="1" type="noConversion"/>
  </si>
  <si>
    <t>에스파</t>
    <phoneticPr fontId="1" type="noConversion"/>
  </si>
  <si>
    <t>뉴진스</t>
    <phoneticPr fontId="1" type="noConversion"/>
  </si>
  <si>
    <t>아이브</t>
    <phoneticPr fontId="1" type="noConversion"/>
  </si>
  <si>
    <t>투바투</t>
    <phoneticPr fontId="1" type="noConversion"/>
  </si>
  <si>
    <t>종류</t>
    <phoneticPr fontId="1" type="noConversion"/>
  </si>
  <si>
    <t>요일별 시급</t>
    <phoneticPr fontId="1" type="noConversion"/>
  </si>
  <si>
    <t>시간계</t>
    <phoneticPr fontId="1" type="noConversion"/>
  </si>
  <si>
    <t>토요일</t>
    <phoneticPr fontId="1" type="noConversion"/>
  </si>
  <si>
    <t>일요일</t>
    <phoneticPr fontId="1" type="noConversion"/>
  </si>
  <si>
    <t>평일</t>
    <phoneticPr fontId="1" type="noConversion"/>
  </si>
  <si>
    <t>합계</t>
    <phoneticPr fontId="1" type="noConversion"/>
  </si>
  <si>
    <t>토요일</t>
    <phoneticPr fontId="1" type="noConversion"/>
  </si>
  <si>
    <t>일요일</t>
    <phoneticPr fontId="1" type="noConversion"/>
  </si>
  <si>
    <t>평일</t>
    <phoneticPr fontId="1" type="noConversion"/>
  </si>
  <si>
    <t>월 합계</t>
    <phoneticPr fontId="1" type="noConversion"/>
  </si>
  <si>
    <t>확인</t>
    <phoneticPr fontId="1" type="noConversion"/>
  </si>
  <si>
    <t>2024년</t>
    <phoneticPr fontId="1" type="noConversion"/>
  </si>
  <si>
    <t>월</t>
    <phoneticPr fontId="1" type="noConversion"/>
  </si>
  <si>
    <t>집계표</t>
    <phoneticPr fontId="1" type="noConversion"/>
  </si>
  <si>
    <t>뉴진스</t>
    <phoneticPr fontId="1" type="noConversion"/>
  </si>
  <si>
    <t>월</t>
    <phoneticPr fontId="1" type="noConversion"/>
  </si>
  <si>
    <t>에스파</t>
    <phoneticPr fontId="1" type="noConversion"/>
  </si>
  <si>
    <t>4월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</si>
</sst>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#,##0_);[Red]\(#,##0\)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7"/>
  <sheetViews>
    <sheetView workbookViewId="0">
      <selection activeCell="R11" sqref="R11"/>
    </sheetView>
  </sheetViews>
  <sheetFormatPr defaultRowHeight="24.95" customHeight="1"/>
  <cols>
    <col min="1" max="2" width="9" style="11"/>
    <col min="3" max="3" width="9.875" style="11" bestFit="1" customWidth="1"/>
    <col min="4" max="8" width="9.375" style="11" bestFit="1" customWidth="1"/>
    <col min="9" max="9" width="9.875" style="11" bestFit="1" customWidth="1"/>
    <col min="10" max="10" width="11.125" style="11" bestFit="1" customWidth="1"/>
    <col min="11" max="11" width="1.875" style="11" customWidth="1"/>
    <col min="12" max="12" width="9" style="11"/>
    <col min="13" max="13" width="9.375" style="11" bestFit="1" customWidth="1"/>
    <col min="14" max="14" width="9.25" style="11" bestFit="1" customWidth="1"/>
    <col min="15" max="15" width="13.25" style="11" bestFit="1" customWidth="1"/>
    <col min="16" max="16384" width="9" style="11"/>
  </cols>
  <sheetData>
    <row r="2" spans="2:17" ht="24.95" customHeight="1">
      <c r="B2" s="27" t="s">
        <v>39</v>
      </c>
      <c r="C2" s="27"/>
      <c r="D2" s="19"/>
      <c r="E2" s="19">
        <v>2023</v>
      </c>
      <c r="F2" s="19" t="s">
        <v>40</v>
      </c>
      <c r="L2" s="15" t="s">
        <v>32</v>
      </c>
      <c r="M2" s="16">
        <f>M7+M13+M19+M25+M31+M37</f>
        <v>118</v>
      </c>
      <c r="N2" s="16"/>
      <c r="O2" s="16">
        <f t="shared" ref="O2" si="0">O7+O13+O19+O25+O31+O37</f>
        <v>1636000</v>
      </c>
      <c r="P2" s="18">
        <f>O2-집계표2!AI6</f>
        <v>0</v>
      </c>
      <c r="Q2" s="17" t="s">
        <v>33</v>
      </c>
    </row>
    <row r="3" spans="2:17" ht="24.95" customHeight="1">
      <c r="B3" s="4"/>
      <c r="C3" s="4"/>
      <c r="D3" s="4"/>
      <c r="E3" s="4"/>
      <c r="F3" s="4"/>
      <c r="G3" s="4"/>
      <c r="H3" s="4"/>
      <c r="I3" s="4">
        <v>1</v>
      </c>
      <c r="J3" s="21" t="s">
        <v>28</v>
      </c>
      <c r="L3" s="4"/>
      <c r="M3" s="4" t="s">
        <v>8</v>
      </c>
      <c r="N3" s="4" t="s">
        <v>10</v>
      </c>
      <c r="O3" s="4" t="s">
        <v>6</v>
      </c>
    </row>
    <row r="4" spans="2:17" ht="24.95" customHeight="1">
      <c r="B4" s="4"/>
      <c r="C4" s="1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1" t="s">
        <v>5</v>
      </c>
      <c r="J4" s="21"/>
      <c r="L4" s="9" t="s">
        <v>25</v>
      </c>
      <c r="M4" s="12">
        <f>SUMIFS($C$6:$I$6,$C$5:$I$5,"B")</f>
        <v>2</v>
      </c>
      <c r="N4" s="12">
        <f>VLOOKUP(L4,시급!$B$3:$D$5,3,0)</f>
        <v>16000</v>
      </c>
      <c r="O4" s="12">
        <f>M4*N4</f>
        <v>32000</v>
      </c>
    </row>
    <row r="5" spans="2:17" ht="24.95" customHeight="1">
      <c r="B5" s="4" t="s">
        <v>10</v>
      </c>
      <c r="C5" s="4" t="s">
        <v>16</v>
      </c>
      <c r="D5" s="4" t="s">
        <v>17</v>
      </c>
      <c r="E5" s="4" t="s">
        <v>17</v>
      </c>
      <c r="F5" s="4" t="s">
        <v>17</v>
      </c>
      <c r="G5" s="4" t="s">
        <v>17</v>
      </c>
      <c r="H5" s="4" t="s">
        <v>17</v>
      </c>
      <c r="I5" s="4" t="s">
        <v>15</v>
      </c>
      <c r="J5" s="4"/>
      <c r="L5" s="4" t="s">
        <v>26</v>
      </c>
      <c r="M5" s="12">
        <f>SUMIFS($C$6:$I$6,$C$5:$I$5,"A")</f>
        <v>0</v>
      </c>
      <c r="N5" s="12">
        <f>VLOOKUP(L5,시급!$B$3:$D$5,3,0)</f>
        <v>20000</v>
      </c>
      <c r="O5" s="12">
        <f t="shared" ref="O5:O6" si="1">M5*N5</f>
        <v>0</v>
      </c>
    </row>
    <row r="6" spans="2:17" ht="24.95" customHeight="1">
      <c r="B6" s="4" t="s">
        <v>8</v>
      </c>
      <c r="C6" s="3">
        <f>IF(SUMPRODUCT((집계표2!$B$6:$B$9=$B$2)*(집계표2!$C$3:$AG$3=C3)*집계표2!$C$6:$AG$9)="","",SUMPRODUCT((집계표2!$B$6:$B$9=$B$2)*(집계표2!$C$3:$AG$3=C3)*집계표2!$C$6:$AG$9))</f>
        <v>0</v>
      </c>
      <c r="D6" s="3">
        <f>IF(SUMPRODUCT((집계표2!$B$6:$B$9=$B$2)*(집계표2!$C$3:$AG$3=D3)*집계표2!$C$6:$AG$9)="","",SUMPRODUCT((집계표2!$B$6:$B$9=$B$2)*(집계표2!$C$3:$AG$3=D3)*집계표2!$C$6:$AG$9))</f>
        <v>0</v>
      </c>
      <c r="E6" s="3">
        <f>IF(SUMPRODUCT((집계표2!$B$6:$B$9=$B$2)*(집계표2!$C$3:$AG$3=E3)*집계표2!$C$6:$AG$9)="","",SUMPRODUCT((집계표2!$B$6:$B$9=$B$2)*(집계표2!$C$3:$AG$3=E3)*집계표2!$C$6:$AG$9))</f>
        <v>0</v>
      </c>
      <c r="F6" s="3">
        <f>IF(SUMPRODUCT((집계표2!$B$6:$B$9=$B$2)*(집계표2!$C$3:$AG$3=F3)*집계표2!$C$6:$AG$9)="","",SUMPRODUCT((집계표2!$B$6:$B$9=$B$2)*(집계표2!$C$3:$AG$3=F3)*집계표2!$C$6:$AG$9))</f>
        <v>0</v>
      </c>
      <c r="G6" s="3">
        <f>IF(SUMPRODUCT((집계표2!$B$6:$B$9=$B$2)*(집계표2!$C$3:$AG$3=G3)*집계표2!$C$6:$AG$9)="","",SUMPRODUCT((집계표2!$B$6:$B$9=$B$2)*(집계표2!$C$3:$AG$3=G3)*집계표2!$C$6:$AG$9))</f>
        <v>0</v>
      </c>
      <c r="H6" s="3">
        <f>IF(SUMPRODUCT((집계표2!$B$6:$B$9=$B$2)*(집계표2!$C$3:$AG$3=H3)*집계표2!$C$6:$AG$9)="","",SUMPRODUCT((집계표2!$B$6:$B$9=$B$2)*(집계표2!$C$3:$AG$3=H3)*집계표2!$C$6:$AG$9))</f>
        <v>0</v>
      </c>
      <c r="I6" s="3">
        <f>IF(SUMPRODUCT((집계표2!$B$6:$B$9=$B$2)*(집계표2!$C$3:$AG$3=I3)*집계표2!$C$6:$AG$9)="","",SUMPRODUCT((집계표2!$B$6:$B$9=$B$2)*(집계표2!$C$3:$AG$3=I3)*집계표2!$C$6:$AG$9))</f>
        <v>2</v>
      </c>
      <c r="J6" s="3">
        <f>SUM(C6:I6)</f>
        <v>2</v>
      </c>
      <c r="L6" s="4" t="s">
        <v>27</v>
      </c>
      <c r="M6" s="12">
        <f>SUMIFS($C$6:$I$6,$C$5:$I$5,"D")</f>
        <v>0</v>
      </c>
      <c r="N6" s="12">
        <f>VLOOKUP(L6,시급!$B$3:$D$5,3,0)</f>
        <v>12000</v>
      </c>
      <c r="O6" s="12">
        <f t="shared" si="1"/>
        <v>0</v>
      </c>
    </row>
    <row r="7" spans="2:17" ht="24.95" customHeight="1">
      <c r="B7" s="4" t="s">
        <v>6</v>
      </c>
      <c r="C7" s="13">
        <f>IFERROR(VLOOKUP(C5,시급!$C$3:$D$5,2,0) *C6,"")</f>
        <v>0</v>
      </c>
      <c r="D7" s="13">
        <f>IFERROR(VLOOKUP(D5,시급!$C$3:$D$5,2,0) *D6,"")</f>
        <v>0</v>
      </c>
      <c r="E7" s="13">
        <f>IFERROR(VLOOKUP(E5,시급!$C$3:$D$5,2,0) *E6,"")</f>
        <v>0</v>
      </c>
      <c r="F7" s="13">
        <f>IFERROR(VLOOKUP(F5,시급!$C$3:$D$5,2,0) *F6,"")</f>
        <v>0</v>
      </c>
      <c r="G7" s="13">
        <f>IFERROR(VLOOKUP(G5,시급!$C$3:$D$5,2,0) *G6,"")</f>
        <v>0</v>
      </c>
      <c r="H7" s="13">
        <f>IFERROR(VLOOKUP(H5,시급!$C$3:$D$5,2,0) *H6,"")</f>
        <v>0</v>
      </c>
      <c r="I7" s="13">
        <f>IFERROR(VLOOKUP(I5,시급!$C$3:$D$5,2,0) *I6,"")</f>
        <v>32000</v>
      </c>
      <c r="J7" s="14">
        <f>SUM(C7:I7)</f>
        <v>32000</v>
      </c>
      <c r="L7" s="9" t="s">
        <v>7</v>
      </c>
      <c r="M7" s="12">
        <f>SUM(M4:M6)</f>
        <v>2</v>
      </c>
      <c r="N7" s="12"/>
      <c r="O7" s="12">
        <f>SUM(O4:O6)</f>
        <v>32000</v>
      </c>
    </row>
    <row r="9" spans="2:17" ht="24.95" customHeight="1">
      <c r="B9" s="4"/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21" t="s">
        <v>28</v>
      </c>
      <c r="L9" s="4"/>
      <c r="M9" s="4" t="s">
        <v>8</v>
      </c>
      <c r="N9" s="4" t="s">
        <v>10</v>
      </c>
      <c r="O9" s="4" t="s">
        <v>6</v>
      </c>
    </row>
    <row r="10" spans="2:17" ht="24.95" customHeight="1">
      <c r="B10" s="4"/>
      <c r="C10" s="1" t="s">
        <v>9</v>
      </c>
      <c r="D10" s="4" t="s">
        <v>0</v>
      </c>
      <c r="E10" s="4" t="s">
        <v>1</v>
      </c>
      <c r="F10" s="4" t="s">
        <v>2</v>
      </c>
      <c r="G10" s="4" t="s">
        <v>3</v>
      </c>
      <c r="H10" s="4" t="s">
        <v>4</v>
      </c>
      <c r="I10" s="1" t="s">
        <v>5</v>
      </c>
      <c r="J10" s="21"/>
      <c r="L10" s="9" t="s">
        <v>25</v>
      </c>
      <c r="M10" s="12">
        <f>SUMIFS(C12:I12,C11:I11,"B")</f>
        <v>2</v>
      </c>
      <c r="N10" s="12">
        <f>VLOOKUP(L10,시급!$B$3:$D$5,3,0)</f>
        <v>16000</v>
      </c>
      <c r="O10" s="12">
        <f>M10*N10</f>
        <v>32000</v>
      </c>
    </row>
    <row r="11" spans="2:17" ht="24.95" customHeight="1">
      <c r="B11" s="4" t="s">
        <v>10</v>
      </c>
      <c r="C11" s="4" t="s">
        <v>16</v>
      </c>
      <c r="D11" s="4" t="s">
        <v>17</v>
      </c>
      <c r="E11" s="4" t="s">
        <v>17</v>
      </c>
      <c r="F11" s="4" t="s">
        <v>17</v>
      </c>
      <c r="G11" s="4" t="s">
        <v>17</v>
      </c>
      <c r="H11" s="4" t="s">
        <v>17</v>
      </c>
      <c r="I11" s="4" t="s">
        <v>15</v>
      </c>
      <c r="J11" s="4"/>
      <c r="L11" s="4" t="s">
        <v>26</v>
      </c>
      <c r="M11" s="12">
        <f>SUMIFS(C12:I12,C11:I11,"A")</f>
        <v>1</v>
      </c>
      <c r="N11" s="12">
        <f>VLOOKUP(L11,시급!$B$3:$D$5,3,0)</f>
        <v>20000</v>
      </c>
      <c r="O11" s="12">
        <f t="shared" ref="O11:O12" si="2">M11*N11</f>
        <v>20000</v>
      </c>
    </row>
    <row r="12" spans="2:17" ht="24.95" customHeight="1">
      <c r="B12" s="4" t="s">
        <v>8</v>
      </c>
      <c r="C12" s="3">
        <f>IF(SUMPRODUCT((집계표2!$B$6:$B$9=$B$2)*(집계표2!$C$3:$AG$3=C9)*집계표2!$C$6:$AG$9)="","",SUMPRODUCT((집계표2!$B$6:$B$9=$B$2)*(집계표2!$C$3:$AG$3=C9)*집계표2!$C$6:$AG$9))</f>
        <v>1</v>
      </c>
      <c r="D12" s="3">
        <f>IF(SUMPRODUCT((집계표2!$B$6:$B$9=$B$2)*(집계표2!$C$3:$AG$3=D9)*집계표2!$C$6:$AG$9)="","",SUMPRODUCT((집계표2!$B$6:$B$9=$B$2)*(집계표2!$C$3:$AG$3=D9)*집계표2!$C$6:$AG$9))</f>
        <v>7</v>
      </c>
      <c r="E12" s="3">
        <f>IF(SUMPRODUCT((집계표2!$B$6:$B$9=$B$2)*(집계표2!$C$3:$AG$3=E9)*집계표2!$C$6:$AG$9)="","",SUMPRODUCT((집계표2!$B$6:$B$9=$B$2)*(집계표2!$C$3:$AG$3=E9)*집계표2!$C$6:$AG$9))</f>
        <v>0</v>
      </c>
      <c r="F12" s="3">
        <f>IF(SUMPRODUCT((집계표2!$B$6:$B$9=$B$2)*(집계표2!$C$3:$AG$3=F9)*집계표2!$C$6:$AG$9)="","",SUMPRODUCT((집계표2!$B$6:$B$9=$B$2)*(집계표2!$C$3:$AG$3=F9)*집계표2!$C$6:$AG$9))</f>
        <v>5</v>
      </c>
      <c r="G12" s="3">
        <f>IF(SUMPRODUCT((집계표2!$B$6:$B$9=$B$2)*(집계표2!$C$3:$AG$3=G9)*집계표2!$C$6:$AG$9)="","",SUMPRODUCT((집계표2!$B$6:$B$9=$B$2)*(집계표2!$C$3:$AG$3=G9)*집계표2!$C$6:$AG$9))</f>
        <v>1</v>
      </c>
      <c r="H12" s="3">
        <f>IF(SUMPRODUCT((집계표2!$B$6:$B$9=$B$2)*(집계표2!$C$3:$AG$3=H9)*집계표2!$C$6:$AG$9)="","",SUMPRODUCT((집계표2!$B$6:$B$9=$B$2)*(집계표2!$C$3:$AG$3=H9)*집계표2!$C$6:$AG$9))</f>
        <v>0</v>
      </c>
      <c r="I12" s="3">
        <f>IF(SUMPRODUCT((집계표2!$B$6:$B$9=$B$2)*(집계표2!$C$3:$AG$3=I9)*집계표2!$C$6:$AG$9)="","",SUMPRODUCT((집계표2!$B$6:$B$9=$B$2)*(집계표2!$C$3:$AG$3=I9)*집계표2!$C$6:$AG$9))</f>
        <v>2</v>
      </c>
      <c r="J12" s="3">
        <f>SUM(C12:I12)</f>
        <v>16</v>
      </c>
      <c r="L12" s="4" t="s">
        <v>27</v>
      </c>
      <c r="M12" s="12">
        <f>SUMIFS(C12:I12,C11:I11,"D")</f>
        <v>13</v>
      </c>
      <c r="N12" s="12">
        <f>VLOOKUP(L12,시급!$B$3:$D$5,3,0)</f>
        <v>12000</v>
      </c>
      <c r="O12" s="12">
        <f t="shared" si="2"/>
        <v>156000</v>
      </c>
    </row>
    <row r="13" spans="2:17" ht="24.95" customHeight="1">
      <c r="B13" s="4" t="s">
        <v>6</v>
      </c>
      <c r="C13" s="13">
        <f>IFERROR(VLOOKUP(C11,시급!$C$3:$D$5,2,0) *C12,"")</f>
        <v>20000</v>
      </c>
      <c r="D13" s="13">
        <f>IFERROR(VLOOKUP(D11,시급!$C$3:$D$5,2,0) *D12,"")</f>
        <v>84000</v>
      </c>
      <c r="E13" s="13">
        <f>IFERROR(VLOOKUP(E11,시급!$C$3:$D$5,2,0) *E12,"")</f>
        <v>0</v>
      </c>
      <c r="F13" s="13">
        <f>IFERROR(VLOOKUP(F11,시급!$C$3:$D$5,2,0) *F12,"")</f>
        <v>60000</v>
      </c>
      <c r="G13" s="13">
        <f>IFERROR(VLOOKUP(G11,시급!$C$3:$D$5,2,0) *G12,"")</f>
        <v>12000</v>
      </c>
      <c r="H13" s="13">
        <f>IFERROR(VLOOKUP(H11,시급!$C$3:$D$5,2,0) *H12,"")</f>
        <v>0</v>
      </c>
      <c r="I13" s="13">
        <f>IFERROR(VLOOKUP(I11,시급!$C$3:$D$5,2,0) *I12,"")</f>
        <v>32000</v>
      </c>
      <c r="J13" s="14">
        <f>SUM(C13:I13)</f>
        <v>208000</v>
      </c>
      <c r="L13" s="9" t="s">
        <v>7</v>
      </c>
      <c r="M13" s="12">
        <f>SUM(M10:M12)</f>
        <v>16</v>
      </c>
      <c r="N13" s="12"/>
      <c r="O13" s="12">
        <f>SUM(O10:O12)</f>
        <v>208000</v>
      </c>
    </row>
    <row r="15" spans="2:17" ht="24.95" customHeight="1">
      <c r="B15" s="4"/>
      <c r="C15" s="4">
        <v>9</v>
      </c>
      <c r="D15" s="4">
        <v>10</v>
      </c>
      <c r="E15" s="4">
        <v>11</v>
      </c>
      <c r="F15" s="4">
        <v>12</v>
      </c>
      <c r="G15" s="4">
        <v>13</v>
      </c>
      <c r="H15" s="4">
        <v>14</v>
      </c>
      <c r="I15" s="4">
        <v>15</v>
      </c>
      <c r="J15" s="21" t="s">
        <v>28</v>
      </c>
      <c r="L15" s="4"/>
      <c r="M15" s="4" t="s">
        <v>8</v>
      </c>
      <c r="N15" s="4" t="s">
        <v>10</v>
      </c>
      <c r="O15" s="4" t="s">
        <v>6</v>
      </c>
    </row>
    <row r="16" spans="2:17" ht="24.95" customHeight="1">
      <c r="B16" s="4"/>
      <c r="C16" s="1" t="s">
        <v>9</v>
      </c>
      <c r="D16" s="4" t="s">
        <v>0</v>
      </c>
      <c r="E16" s="4" t="s">
        <v>1</v>
      </c>
      <c r="F16" s="4" t="s">
        <v>2</v>
      </c>
      <c r="G16" s="4" t="s">
        <v>3</v>
      </c>
      <c r="H16" s="4" t="s">
        <v>4</v>
      </c>
      <c r="I16" s="1" t="s">
        <v>5</v>
      </c>
      <c r="J16" s="21"/>
      <c r="L16" s="9" t="s">
        <v>25</v>
      </c>
      <c r="M16" s="12">
        <f>SUMIFS(C18:I18,C17:I17,"B")</f>
        <v>6</v>
      </c>
      <c r="N16" s="12">
        <f>VLOOKUP(L16,시급!$B$3:$D$5,3,0)</f>
        <v>16000</v>
      </c>
      <c r="O16" s="12">
        <f>M16*N16</f>
        <v>96000</v>
      </c>
    </row>
    <row r="17" spans="2:15" ht="24.95" customHeight="1">
      <c r="B17" s="4" t="s">
        <v>10</v>
      </c>
      <c r="C17" s="4" t="s">
        <v>16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4" t="s">
        <v>15</v>
      </c>
      <c r="J17" s="4"/>
      <c r="L17" s="4" t="s">
        <v>26</v>
      </c>
      <c r="M17" s="12">
        <f>SUMIFS(C18:I18,C17:I17,"A")</f>
        <v>4</v>
      </c>
      <c r="N17" s="12">
        <f>VLOOKUP(L17,시급!$B$3:$D$5,3,0)</f>
        <v>20000</v>
      </c>
      <c r="O17" s="12">
        <f t="shared" ref="O17:O18" si="3">M17*N17</f>
        <v>80000</v>
      </c>
    </row>
    <row r="18" spans="2:15" ht="24.95" customHeight="1">
      <c r="B18" s="4" t="s">
        <v>8</v>
      </c>
      <c r="C18" s="3">
        <f>IF(SUMPRODUCT((집계표2!$B$6:$B$9=$B$2)*(집계표2!$C$3:$AG$3=C15)*집계표2!$C$6:$AG$9)="","",SUMPRODUCT((집계표2!$B$6:$B$9=$B$2)*(집계표2!$C$3:$AG$3=C15)*집계표2!$C$6:$AG$9))</f>
        <v>4</v>
      </c>
      <c r="D18" s="3">
        <f>IF(SUMPRODUCT((집계표2!$B$6:$B$9=$B$2)*(집계표2!$C$3:$AG$3=D15)*집계표2!$C$6:$AG$9)="","",SUMPRODUCT((집계표2!$B$6:$B$9=$B$2)*(집계표2!$C$3:$AG$3=D15)*집계표2!$C$6:$AG$9))</f>
        <v>7</v>
      </c>
      <c r="E18" s="3">
        <f>IF(SUMPRODUCT((집계표2!$B$6:$B$9=$B$2)*(집계표2!$C$3:$AG$3=E15)*집계표2!$C$6:$AG$9)="","",SUMPRODUCT((집계표2!$B$6:$B$9=$B$2)*(집계표2!$C$3:$AG$3=E15)*집계표2!$C$6:$AG$9))</f>
        <v>3</v>
      </c>
      <c r="F18" s="3">
        <f>IF(SUMPRODUCT((집계표2!$B$6:$B$9=$B$2)*(집계표2!$C$3:$AG$3=F15)*집계표2!$C$6:$AG$9)="","",SUMPRODUCT((집계표2!$B$6:$B$9=$B$2)*(집계표2!$C$3:$AG$3=F15)*집계표2!$C$6:$AG$9))</f>
        <v>2</v>
      </c>
      <c r="G18" s="3">
        <f>IF(SUMPRODUCT((집계표2!$B$6:$B$9=$B$2)*(집계표2!$C$3:$AG$3=G15)*집계표2!$C$6:$AG$9)="","",SUMPRODUCT((집계표2!$B$6:$B$9=$B$2)*(집계표2!$C$3:$AG$3=G15)*집계표2!$C$6:$AG$9))</f>
        <v>3</v>
      </c>
      <c r="H18" s="3">
        <f>IF(SUMPRODUCT((집계표2!$B$6:$B$9=$B$2)*(집계표2!$C$3:$AG$3=H15)*집계표2!$C$6:$AG$9)="","",SUMPRODUCT((집계표2!$B$6:$B$9=$B$2)*(집계표2!$C$3:$AG$3=H15)*집계표2!$C$6:$AG$9))</f>
        <v>5</v>
      </c>
      <c r="I18" s="3">
        <f>IF(SUMPRODUCT((집계표2!$B$6:$B$9=$B$2)*(집계표2!$C$3:$AG$3=I15)*집계표2!$C$6:$AG$9)="","",SUMPRODUCT((집계표2!$B$6:$B$9=$B$2)*(집계표2!$C$3:$AG$3=I15)*집계표2!$C$6:$AG$9))</f>
        <v>6</v>
      </c>
      <c r="J18" s="3">
        <f>SUM(C18:I18)</f>
        <v>30</v>
      </c>
      <c r="L18" s="4" t="s">
        <v>27</v>
      </c>
      <c r="M18" s="12">
        <f>SUMIFS(C18:I18,C17:I17,"D")</f>
        <v>20</v>
      </c>
      <c r="N18" s="12">
        <f>VLOOKUP(L18,시급!$B$3:$D$5,3,0)</f>
        <v>12000</v>
      </c>
      <c r="O18" s="12">
        <f t="shared" si="3"/>
        <v>240000</v>
      </c>
    </row>
    <row r="19" spans="2:15" ht="24.95" customHeight="1">
      <c r="B19" s="4" t="s">
        <v>6</v>
      </c>
      <c r="C19" s="13">
        <f>IFERROR(VLOOKUP(C17,시급!$C$3:$D$5,2,0) *C18,"")</f>
        <v>80000</v>
      </c>
      <c r="D19" s="13">
        <f>IFERROR(VLOOKUP(D17,시급!$C$3:$D$5,2,0) *D18,"")</f>
        <v>84000</v>
      </c>
      <c r="E19" s="13">
        <f>IFERROR(VLOOKUP(E17,시급!$C$3:$D$5,2,0) *E18,"")</f>
        <v>36000</v>
      </c>
      <c r="F19" s="13">
        <f>IFERROR(VLOOKUP(F17,시급!$C$3:$D$5,2,0) *F18,"")</f>
        <v>24000</v>
      </c>
      <c r="G19" s="13">
        <f>IFERROR(VLOOKUP(G17,시급!$C$3:$D$5,2,0) *G18,"")</f>
        <v>36000</v>
      </c>
      <c r="H19" s="13">
        <f>IFERROR(VLOOKUP(H17,시급!$C$3:$D$5,2,0) *H18,"")</f>
        <v>60000</v>
      </c>
      <c r="I19" s="13">
        <f>IFERROR(VLOOKUP(I17,시급!$C$3:$D$5,2,0) *I18,"")</f>
        <v>96000</v>
      </c>
      <c r="J19" s="14">
        <f>SUM(C19:I19)</f>
        <v>416000</v>
      </c>
      <c r="L19" s="9" t="s">
        <v>7</v>
      </c>
      <c r="M19" s="12">
        <f>SUM(M16:M18)</f>
        <v>30</v>
      </c>
      <c r="N19" s="12"/>
      <c r="O19" s="12">
        <f>SUM(O16:O18)</f>
        <v>416000</v>
      </c>
    </row>
    <row r="21" spans="2:15" ht="24.95" customHeight="1">
      <c r="B21" s="4"/>
      <c r="C21" s="4">
        <v>16</v>
      </c>
      <c r="D21" s="4">
        <v>17</v>
      </c>
      <c r="E21" s="4">
        <v>18</v>
      </c>
      <c r="F21" s="4">
        <v>19</v>
      </c>
      <c r="G21" s="4">
        <v>20</v>
      </c>
      <c r="H21" s="4">
        <v>21</v>
      </c>
      <c r="I21" s="4">
        <v>22</v>
      </c>
      <c r="J21" s="21" t="s">
        <v>28</v>
      </c>
      <c r="L21" s="4"/>
      <c r="M21" s="4" t="s">
        <v>8</v>
      </c>
      <c r="N21" s="4" t="s">
        <v>10</v>
      </c>
      <c r="O21" s="4" t="s">
        <v>6</v>
      </c>
    </row>
    <row r="22" spans="2:15" ht="24.95" customHeight="1">
      <c r="B22" s="4"/>
      <c r="C22" s="1" t="s">
        <v>9</v>
      </c>
      <c r="D22" s="4" t="s">
        <v>0</v>
      </c>
      <c r="E22" s="4" t="s">
        <v>1</v>
      </c>
      <c r="F22" s="4" t="s">
        <v>2</v>
      </c>
      <c r="G22" s="4" t="s">
        <v>3</v>
      </c>
      <c r="H22" s="4" t="s">
        <v>4</v>
      </c>
      <c r="I22" s="1" t="s">
        <v>5</v>
      </c>
      <c r="J22" s="21"/>
      <c r="L22" s="9" t="s">
        <v>25</v>
      </c>
      <c r="M22" s="12">
        <f>SUMIFS(C24:I24,C23:I23,"B")</f>
        <v>5</v>
      </c>
      <c r="N22" s="12">
        <f>VLOOKUP(L22,시급!$B$3:$D$5,3,0)</f>
        <v>16000</v>
      </c>
      <c r="O22" s="12">
        <f>M22*N22</f>
        <v>80000</v>
      </c>
    </row>
    <row r="23" spans="2:15" ht="24.95" customHeight="1">
      <c r="B23" s="4" t="s">
        <v>10</v>
      </c>
      <c r="C23" s="4" t="s">
        <v>16</v>
      </c>
      <c r="D23" s="4" t="s">
        <v>17</v>
      </c>
      <c r="E23" s="4" t="s">
        <v>17</v>
      </c>
      <c r="F23" s="4" t="s">
        <v>17</v>
      </c>
      <c r="G23" s="4" t="s">
        <v>17</v>
      </c>
      <c r="H23" s="4" t="s">
        <v>17</v>
      </c>
      <c r="I23" s="4" t="s">
        <v>15</v>
      </c>
      <c r="J23" s="4"/>
      <c r="L23" s="4" t="s">
        <v>26</v>
      </c>
      <c r="M23" s="12">
        <f>SUMIFS(C24:I24,C23:I23,"A")</f>
        <v>6</v>
      </c>
      <c r="N23" s="12">
        <f>VLOOKUP(L23,시급!$B$3:$D$5,3,0)</f>
        <v>20000</v>
      </c>
      <c r="O23" s="12">
        <f t="shared" ref="O23:O24" si="4">M23*N23</f>
        <v>120000</v>
      </c>
    </row>
    <row r="24" spans="2:15" ht="24.95" customHeight="1">
      <c r="B24" s="4" t="s">
        <v>8</v>
      </c>
      <c r="C24" s="3">
        <f>IF(SUMPRODUCT((집계표2!$B$6:$B$9=$B$2)*(집계표2!$C$3:$AG$3=C21)*집계표2!$C$6:$AG$9)="","",SUMPRODUCT((집계표2!$B$6:$B$9=$B$2)*(집계표2!$C$3:$AG$3=C21)*집계표2!$C$6:$AG$9))</f>
        <v>6</v>
      </c>
      <c r="D24" s="3">
        <f>IF(SUMPRODUCT((집계표2!$B$6:$B$9=$B$2)*(집계표2!$C$3:$AG$3=D21)*집계표2!$C$6:$AG$9)="","",SUMPRODUCT((집계표2!$B$6:$B$9=$B$2)*(집계표2!$C$3:$AG$3=D21)*집계표2!$C$6:$AG$9))</f>
        <v>6</v>
      </c>
      <c r="E24" s="3">
        <f>IF(SUMPRODUCT((집계표2!$B$6:$B$9=$B$2)*(집계표2!$C$3:$AG$3=E21)*집계표2!$C$6:$AG$9)="","",SUMPRODUCT((집계표2!$B$6:$B$9=$B$2)*(집계표2!$C$3:$AG$3=E21)*집계표2!$C$6:$AG$9))</f>
        <v>5</v>
      </c>
      <c r="F24" s="3">
        <f>IF(SUMPRODUCT((집계표2!$B$6:$B$9=$B$2)*(집계표2!$C$3:$AG$3=F21)*집계표2!$C$6:$AG$9)="","",SUMPRODUCT((집계표2!$B$6:$B$9=$B$2)*(집계표2!$C$3:$AG$3=F21)*집계표2!$C$6:$AG$9))</f>
        <v>4</v>
      </c>
      <c r="G24" s="3">
        <f>IF(SUMPRODUCT((집계표2!$B$6:$B$9=$B$2)*(집계표2!$C$3:$AG$3=G21)*집계표2!$C$6:$AG$9)="","",SUMPRODUCT((집계표2!$B$6:$B$9=$B$2)*(집계표2!$C$3:$AG$3=G21)*집계표2!$C$6:$AG$9))</f>
        <v>8</v>
      </c>
      <c r="H24" s="3">
        <f>IF(SUMPRODUCT((집계표2!$B$6:$B$9=$B$2)*(집계표2!$C$3:$AG$3=H21)*집계표2!$C$6:$AG$9)="","",SUMPRODUCT((집계표2!$B$6:$B$9=$B$2)*(집계표2!$C$3:$AG$3=H21)*집계표2!$C$6:$AG$9))</f>
        <v>2</v>
      </c>
      <c r="I24" s="3">
        <f>IF(SUMPRODUCT((집계표2!$B$6:$B$9=$B$2)*(집계표2!$C$3:$AG$3=I21)*집계표2!$C$6:$AG$9)="","",SUMPRODUCT((집계표2!$B$6:$B$9=$B$2)*(집계표2!$C$3:$AG$3=I21)*집계표2!$C$6:$AG$9))</f>
        <v>5</v>
      </c>
      <c r="J24" s="3">
        <f>SUM(C24:I24)</f>
        <v>36</v>
      </c>
      <c r="L24" s="4" t="s">
        <v>27</v>
      </c>
      <c r="M24" s="12">
        <f>SUMIFS(C24:I24,C23:I23,"D")</f>
        <v>25</v>
      </c>
      <c r="N24" s="12">
        <f>VLOOKUP(L24,시급!$B$3:$D$5,3,0)</f>
        <v>12000</v>
      </c>
      <c r="O24" s="12">
        <f t="shared" si="4"/>
        <v>300000</v>
      </c>
    </row>
    <row r="25" spans="2:15" ht="24.95" customHeight="1">
      <c r="B25" s="4" t="s">
        <v>6</v>
      </c>
      <c r="C25" s="13">
        <f>IFERROR(VLOOKUP(C23,시급!$C$3:$D$5,2,0) *C24,"")</f>
        <v>120000</v>
      </c>
      <c r="D25" s="13">
        <f>IFERROR(VLOOKUP(D23,시급!$C$3:$D$5,2,0) *D24,"")</f>
        <v>72000</v>
      </c>
      <c r="E25" s="13">
        <f>IFERROR(VLOOKUP(E23,시급!$C$3:$D$5,2,0) *E24,"")</f>
        <v>60000</v>
      </c>
      <c r="F25" s="13">
        <f>IFERROR(VLOOKUP(F23,시급!$C$3:$D$5,2,0) *F24,"")</f>
        <v>48000</v>
      </c>
      <c r="G25" s="13">
        <f>IFERROR(VLOOKUP(G23,시급!$C$3:$D$5,2,0) *G24,"")</f>
        <v>96000</v>
      </c>
      <c r="H25" s="13">
        <f>IFERROR(VLOOKUP(H23,시급!$C$3:$D$5,2,0) *H24,"")</f>
        <v>24000</v>
      </c>
      <c r="I25" s="13">
        <f>IFERROR(VLOOKUP(I23,시급!$C$3:$D$5,2,0) *I24,"")</f>
        <v>80000</v>
      </c>
      <c r="J25" s="14">
        <f>SUM(C25:I25)</f>
        <v>500000</v>
      </c>
      <c r="L25" s="9" t="s">
        <v>7</v>
      </c>
      <c r="M25" s="12">
        <f>SUM(M22:M24)</f>
        <v>36</v>
      </c>
      <c r="N25" s="12"/>
      <c r="O25" s="12">
        <f>SUM(O22:O24)</f>
        <v>500000</v>
      </c>
    </row>
    <row r="27" spans="2:15" ht="24.95" customHeight="1">
      <c r="B27" s="4"/>
      <c r="C27" s="4">
        <v>23</v>
      </c>
      <c r="D27" s="4">
        <v>24</v>
      </c>
      <c r="E27" s="4">
        <v>25</v>
      </c>
      <c r="F27" s="4">
        <v>26</v>
      </c>
      <c r="G27" s="4">
        <v>27</v>
      </c>
      <c r="H27" s="4">
        <v>28</v>
      </c>
      <c r="I27" s="4">
        <v>29</v>
      </c>
      <c r="J27" s="21" t="s">
        <v>28</v>
      </c>
      <c r="L27" s="4"/>
      <c r="M27" s="4" t="s">
        <v>8</v>
      </c>
      <c r="N27" s="4" t="s">
        <v>10</v>
      </c>
      <c r="O27" s="4" t="s">
        <v>6</v>
      </c>
    </row>
    <row r="28" spans="2:15" ht="24.95" customHeight="1">
      <c r="B28" s="4"/>
      <c r="C28" s="1" t="s">
        <v>9</v>
      </c>
      <c r="D28" s="4" t="s">
        <v>0</v>
      </c>
      <c r="E28" s="4" t="s">
        <v>1</v>
      </c>
      <c r="F28" s="4" t="s">
        <v>2</v>
      </c>
      <c r="G28" s="4" t="s">
        <v>3</v>
      </c>
      <c r="H28" s="4" t="s">
        <v>4</v>
      </c>
      <c r="I28" s="1" t="s">
        <v>5</v>
      </c>
      <c r="J28" s="21"/>
      <c r="L28" s="9" t="s">
        <v>25</v>
      </c>
      <c r="M28" s="12">
        <f>SUMIFS(C30:I30,C29:I29,"B")</f>
        <v>8</v>
      </c>
      <c r="N28" s="12">
        <f>VLOOKUP(L28,시급!$B$3:$D$5,3,0)</f>
        <v>16000</v>
      </c>
      <c r="O28" s="12">
        <f>M28*N28</f>
        <v>128000</v>
      </c>
    </row>
    <row r="29" spans="2:15" ht="24.95" customHeight="1">
      <c r="B29" s="4" t="s">
        <v>10</v>
      </c>
      <c r="C29" s="4" t="s">
        <v>16</v>
      </c>
      <c r="D29" s="4" t="s">
        <v>17</v>
      </c>
      <c r="E29" s="4" t="s">
        <v>17</v>
      </c>
      <c r="F29" s="4" t="s">
        <v>17</v>
      </c>
      <c r="G29" s="4" t="s">
        <v>17</v>
      </c>
      <c r="H29" s="4" t="s">
        <v>17</v>
      </c>
      <c r="I29" s="4" t="s">
        <v>15</v>
      </c>
      <c r="J29" s="4"/>
      <c r="L29" s="4" t="s">
        <v>26</v>
      </c>
      <c r="M29" s="12">
        <f>SUMIFS(C30:I30,C29:I29,"A")</f>
        <v>5</v>
      </c>
      <c r="N29" s="12">
        <f>VLOOKUP(L29,시급!$B$3:$D$5,3,0)</f>
        <v>20000</v>
      </c>
      <c r="O29" s="12">
        <f t="shared" ref="O29:O30" si="5">M29*N29</f>
        <v>100000</v>
      </c>
    </row>
    <row r="30" spans="2:15" ht="24.95" customHeight="1">
      <c r="B30" s="4" t="s">
        <v>8</v>
      </c>
      <c r="C30" s="3">
        <f>IF(SUMPRODUCT((집계표2!$B$6:$B$9=$B$2)*(집계표2!$C$3:$AG$3=C27)*집계표2!$C$6:$AG$9)="","",SUMPRODUCT((집계표2!$B$6:$B$9=$B$2)*(집계표2!$C$3:$AG$3=C27)*집계표2!$C$6:$AG$9))</f>
        <v>5</v>
      </c>
      <c r="D30" s="3">
        <f>IF(SUMPRODUCT((집계표2!$B$6:$B$9=$B$2)*(집계표2!$C$3:$AG$3=D27)*집계표2!$C$6:$AG$9)="","",SUMPRODUCT((집계표2!$B$6:$B$9=$B$2)*(집계표2!$C$3:$AG$3=D27)*집계표2!$C$6:$AG$9))</f>
        <v>0</v>
      </c>
      <c r="E30" s="3">
        <f>IF(SUMPRODUCT((집계표2!$B$6:$B$9=$B$2)*(집계표2!$C$3:$AG$3=E27)*집계표2!$C$6:$AG$9)="","",SUMPRODUCT((집계표2!$B$6:$B$9=$B$2)*(집계표2!$C$3:$AG$3=E27)*집계표2!$C$6:$AG$9))</f>
        <v>7</v>
      </c>
      <c r="F30" s="3">
        <f>IF(SUMPRODUCT((집계표2!$B$6:$B$9=$B$2)*(집계표2!$C$3:$AG$3=F27)*집계표2!$C$6:$AG$9)="","",SUMPRODUCT((집계표2!$B$6:$B$9=$B$2)*(집계표2!$C$3:$AG$3=F27)*집계표2!$C$6:$AG$9))</f>
        <v>8</v>
      </c>
      <c r="G30" s="3">
        <f>IF(SUMPRODUCT((집계표2!$B$6:$B$9=$B$2)*(집계표2!$C$3:$AG$3=G27)*집계표2!$C$6:$AG$9)="","",SUMPRODUCT((집계표2!$B$6:$B$9=$B$2)*(집계표2!$C$3:$AG$3=G27)*집계표2!$C$6:$AG$9))</f>
        <v>5</v>
      </c>
      <c r="H30" s="3">
        <f>IF(SUMPRODUCT((집계표2!$B$6:$B$9=$B$2)*(집계표2!$C$3:$AG$3=H27)*집계표2!$C$6:$AG$9)="","",SUMPRODUCT((집계표2!$B$6:$B$9=$B$2)*(집계표2!$C$3:$AG$3=H27)*집계표2!$C$6:$AG$9))</f>
        <v>1</v>
      </c>
      <c r="I30" s="3">
        <f>IF(SUMPRODUCT((집계표2!$B$6:$B$9=$B$2)*(집계표2!$C$3:$AG$3=I27)*집계표2!$C$6:$AG$9)="","",SUMPRODUCT((집계표2!$B$6:$B$9=$B$2)*(집계표2!$C$3:$AG$3=I27)*집계표2!$C$6:$AG$9))</f>
        <v>8</v>
      </c>
      <c r="J30" s="3">
        <f>SUM(C30:I30)</f>
        <v>34</v>
      </c>
      <c r="L30" s="4" t="s">
        <v>27</v>
      </c>
      <c r="M30" s="12">
        <f>SUMIFS(C30:I30,C29:I29,"D")</f>
        <v>21</v>
      </c>
      <c r="N30" s="12">
        <f>VLOOKUP(L30,시급!$B$3:$D$5,3,0)</f>
        <v>12000</v>
      </c>
      <c r="O30" s="12">
        <f t="shared" si="5"/>
        <v>252000</v>
      </c>
    </row>
    <row r="31" spans="2:15" ht="24.95" customHeight="1">
      <c r="B31" s="4" t="s">
        <v>6</v>
      </c>
      <c r="C31" s="13">
        <f>IFERROR(VLOOKUP(C29,시급!$C$3:$D$5,2,0) *C30,"")</f>
        <v>100000</v>
      </c>
      <c r="D31" s="13">
        <f>IFERROR(VLOOKUP(D29,시급!$C$3:$D$5,2,0) *D30,"")</f>
        <v>0</v>
      </c>
      <c r="E31" s="13">
        <f>IFERROR(VLOOKUP(E29,시급!$C$3:$D$5,2,0) *E30,"")</f>
        <v>84000</v>
      </c>
      <c r="F31" s="13">
        <f>IFERROR(VLOOKUP(F29,시급!$C$3:$D$5,2,0) *F30,"")</f>
        <v>96000</v>
      </c>
      <c r="G31" s="13">
        <f>IFERROR(VLOOKUP(G29,시급!$C$3:$D$5,2,0) *G30,"")</f>
        <v>60000</v>
      </c>
      <c r="H31" s="13">
        <f>IFERROR(VLOOKUP(H29,시급!$C$3:$D$5,2,0) *H30,"")</f>
        <v>12000</v>
      </c>
      <c r="I31" s="13">
        <f>IFERROR(VLOOKUP(I29,시급!$C$3:$D$5,2,0) *I30,"")</f>
        <v>128000</v>
      </c>
      <c r="J31" s="14">
        <f>SUM(C31:I31)</f>
        <v>480000</v>
      </c>
      <c r="L31" s="9" t="s">
        <v>7</v>
      </c>
      <c r="M31" s="12">
        <f>SUM(M28:M30)</f>
        <v>34</v>
      </c>
      <c r="N31" s="12"/>
      <c r="O31" s="12">
        <f>SUM(O28:O30)</f>
        <v>480000</v>
      </c>
    </row>
    <row r="33" spans="2:15" ht="24.95" customHeight="1">
      <c r="B33" s="4"/>
      <c r="C33" s="4">
        <v>30</v>
      </c>
      <c r="D33" s="4"/>
      <c r="E33" s="4"/>
      <c r="F33" s="4"/>
      <c r="G33" s="4"/>
      <c r="H33" s="4"/>
      <c r="I33" s="4"/>
      <c r="J33" s="21" t="s">
        <v>28</v>
      </c>
      <c r="L33" s="4"/>
      <c r="M33" s="4" t="s">
        <v>8</v>
      </c>
      <c r="N33" s="4" t="s">
        <v>10</v>
      </c>
      <c r="O33" s="4" t="s">
        <v>6</v>
      </c>
    </row>
    <row r="34" spans="2:15" ht="24.95" customHeight="1">
      <c r="B34" s="4"/>
      <c r="C34" s="1" t="s">
        <v>9</v>
      </c>
      <c r="D34" s="4" t="s">
        <v>0</v>
      </c>
      <c r="E34" s="4" t="s">
        <v>1</v>
      </c>
      <c r="F34" s="4" t="s">
        <v>2</v>
      </c>
      <c r="G34" s="4" t="s">
        <v>3</v>
      </c>
      <c r="H34" s="4" t="s">
        <v>4</v>
      </c>
      <c r="I34" s="1" t="s">
        <v>5</v>
      </c>
      <c r="J34" s="21"/>
      <c r="L34" s="9" t="s">
        <v>25</v>
      </c>
      <c r="M34" s="12">
        <f>SUMIFS(C36:I36,C35:I35,"B")</f>
        <v>0</v>
      </c>
      <c r="N34" s="12">
        <f>VLOOKUP(L34,시급!$B$3:$D$5,3,0)</f>
        <v>16000</v>
      </c>
      <c r="O34" s="12">
        <f>M34*N34</f>
        <v>0</v>
      </c>
    </row>
    <row r="35" spans="2:15" ht="24.95" customHeight="1">
      <c r="B35" s="4" t="s">
        <v>10</v>
      </c>
      <c r="C35" s="4" t="s">
        <v>16</v>
      </c>
      <c r="D35" s="4" t="s">
        <v>17</v>
      </c>
      <c r="E35" s="4" t="s">
        <v>17</v>
      </c>
      <c r="F35" s="4" t="s">
        <v>17</v>
      </c>
      <c r="G35" s="4" t="s">
        <v>17</v>
      </c>
      <c r="H35" s="4" t="s">
        <v>17</v>
      </c>
      <c r="I35" s="4" t="s">
        <v>15</v>
      </c>
      <c r="J35" s="4"/>
      <c r="L35" s="4" t="s">
        <v>26</v>
      </c>
      <c r="M35" s="12">
        <f>SUMIFS(C36:I36,C35:I35,"A")</f>
        <v>0</v>
      </c>
      <c r="N35" s="12">
        <f>VLOOKUP(L35,시급!$B$3:$D$5,3,0)</f>
        <v>20000</v>
      </c>
      <c r="O35" s="12">
        <f t="shared" ref="O35:O36" si="6">M35*N35</f>
        <v>0</v>
      </c>
    </row>
    <row r="36" spans="2:15" ht="24.95" customHeight="1">
      <c r="B36" s="4" t="s">
        <v>8</v>
      </c>
      <c r="C36" s="3">
        <f>IF(SUMPRODUCT((집계표2!$B$6:$B$9=$B$2)*(집계표2!$C$3:$AG$3=C33)*집계표2!$C$6:$AG$9)="","",SUMPRODUCT((집계표2!$B$6:$B$9=$B$2)*(집계표2!$C$3:$AG$3=C33)*집계표2!$C$6:$AG$9))</f>
        <v>0</v>
      </c>
      <c r="D36" s="3">
        <f>IF(SUMPRODUCT((집계표2!$B$6:$B$9=$B$2)*(집계표2!$C$3:$AG$3=D33)*집계표2!$C$6:$AG$9)="","",SUMPRODUCT((집계표2!$B$6:$B$9=$B$2)*(집계표2!$C$3:$AG$3=D33)*집계표2!$C$6:$AG$9))</f>
        <v>0</v>
      </c>
      <c r="E36" s="3">
        <f>IF(SUMPRODUCT((집계표2!$B$6:$B$9=$B$2)*(집계표2!$C$3:$AG$3=E33)*집계표2!$C$6:$AG$9)="","",SUMPRODUCT((집계표2!$B$6:$B$9=$B$2)*(집계표2!$C$3:$AG$3=E33)*집계표2!$C$6:$AG$9))</f>
        <v>0</v>
      </c>
      <c r="F36" s="3">
        <f>IF(SUMPRODUCT((집계표2!$B$6:$B$9=$B$2)*(집계표2!$C$3:$AG$3=F33)*집계표2!$C$6:$AG$9)="","",SUMPRODUCT((집계표2!$B$6:$B$9=$B$2)*(집계표2!$C$3:$AG$3=F33)*집계표2!$C$6:$AG$9))</f>
        <v>0</v>
      </c>
      <c r="G36" s="3">
        <f>IF(SUMPRODUCT((집계표2!$B$6:$B$9=$B$2)*(집계표2!$C$3:$AG$3=G33)*집계표2!$C$6:$AG$9)="","",SUMPRODUCT((집계표2!$B$6:$B$9=$B$2)*(집계표2!$C$3:$AG$3=G33)*집계표2!$C$6:$AG$9))</f>
        <v>0</v>
      </c>
      <c r="H36" s="3">
        <f>IF(SUMPRODUCT((집계표2!$B$6:$B$9=$B$2)*(집계표2!$C$3:$AG$3=H33)*집계표2!$C$6:$AG$9)="","",SUMPRODUCT((집계표2!$B$6:$B$9=$B$2)*(집계표2!$C$3:$AG$3=H33)*집계표2!$C$6:$AG$9))</f>
        <v>0</v>
      </c>
      <c r="I36" s="3">
        <f>IF(SUMPRODUCT((집계표2!$B$6:$B$9=$B$2)*(집계표2!$C$3:$AG$3=I33)*집계표2!$C$6:$AG$9)="","",SUMPRODUCT((집계표2!$B$6:$B$9=$B$2)*(집계표2!$C$3:$AG$3=I33)*집계표2!$C$6:$AG$9))</f>
        <v>0</v>
      </c>
      <c r="J36" s="3">
        <f>SUM(C36:I36)</f>
        <v>0</v>
      </c>
      <c r="L36" s="4" t="s">
        <v>27</v>
      </c>
      <c r="M36" s="12">
        <f>SUMIFS(C36:I36,C35:I35,"D")</f>
        <v>0</v>
      </c>
      <c r="N36" s="12">
        <f>VLOOKUP(L36,시급!$B$3:$D$5,3,0)</f>
        <v>12000</v>
      </c>
      <c r="O36" s="12">
        <f t="shared" si="6"/>
        <v>0</v>
      </c>
    </row>
    <row r="37" spans="2:15" ht="24.95" customHeight="1">
      <c r="B37" s="4" t="s">
        <v>6</v>
      </c>
      <c r="C37" s="13">
        <f>IFERROR(VLOOKUP(C35,시급!$C$3:$D$5,2,0) *C36,"")</f>
        <v>0</v>
      </c>
      <c r="D37" s="13">
        <f>IFERROR(VLOOKUP(D35,시급!$C$3:$D$5,2,0) *D36,"")</f>
        <v>0</v>
      </c>
      <c r="E37" s="13">
        <f>IFERROR(VLOOKUP(E35,시급!$C$3:$D$5,2,0) *E36,"")</f>
        <v>0</v>
      </c>
      <c r="F37" s="13">
        <f>IFERROR(VLOOKUP(F35,시급!$C$3:$D$5,2,0) *F36,"")</f>
        <v>0</v>
      </c>
      <c r="G37" s="13">
        <f>IFERROR(VLOOKUP(G35,시급!$C$3:$D$5,2,0) *G36,"")</f>
        <v>0</v>
      </c>
      <c r="H37" s="13">
        <f>IFERROR(VLOOKUP(H35,시급!$C$3:$D$5,2,0) *H36,"")</f>
        <v>0</v>
      </c>
      <c r="I37" s="13">
        <f>IFERROR(VLOOKUP(I35,시급!$C$3:$D$5,2,0) *I36,"")</f>
        <v>0</v>
      </c>
      <c r="J37" s="14">
        <f>SUM(C37:I37)</f>
        <v>0</v>
      </c>
      <c r="L37" s="9" t="s">
        <v>7</v>
      </c>
      <c r="M37" s="12">
        <f>SUM(M34:M36)</f>
        <v>0</v>
      </c>
      <c r="N37" s="12"/>
      <c r="O37" s="12">
        <f>SUM(O34:O36)</f>
        <v>0</v>
      </c>
    </row>
  </sheetData>
  <mergeCells count="7">
    <mergeCell ref="J33:J34"/>
    <mergeCell ref="B2:C2"/>
    <mergeCell ref="J3:J4"/>
    <mergeCell ref="J9:J10"/>
    <mergeCell ref="J15:J16"/>
    <mergeCell ref="J21:J22"/>
    <mergeCell ref="J27:J28"/>
  </mergeCells>
  <phoneticPr fontId="1" type="noConversion"/>
  <pageMargins left="0.7" right="0.7" top="0.75" bottom="0.75" header="0.3" footer="0.3"/>
  <pageSetup paperSize="9" scale="54" orientation="portrait" horizontalDpi="4294967293" verticalDpi="4294967293" r:id="rId1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Q37"/>
  <sheetViews>
    <sheetView workbookViewId="0">
      <selection activeCell="F6" sqref="F6"/>
    </sheetView>
  </sheetViews>
  <sheetFormatPr defaultRowHeight="24.95" customHeight="1"/>
  <cols>
    <col min="1" max="2" width="9" style="11"/>
    <col min="3" max="3" width="9.875" style="11" bestFit="1" customWidth="1"/>
    <col min="4" max="8" width="9.375" style="11" bestFit="1" customWidth="1"/>
    <col min="9" max="9" width="9.875" style="11" bestFit="1" customWidth="1"/>
    <col min="10" max="10" width="11.125" style="11" bestFit="1" customWidth="1"/>
    <col min="11" max="11" width="1.875" style="11" customWidth="1"/>
    <col min="12" max="12" width="9" style="11"/>
    <col min="13" max="13" width="9.375" style="11" bestFit="1" customWidth="1"/>
    <col min="14" max="14" width="9.25" style="11" bestFit="1" customWidth="1"/>
    <col min="15" max="15" width="13.25" style="11" bestFit="1" customWidth="1"/>
    <col min="16" max="16384" width="9" style="11"/>
  </cols>
  <sheetData>
    <row r="2" spans="2:17" ht="24.95" customHeight="1">
      <c r="B2" s="27" t="s">
        <v>37</v>
      </c>
      <c r="C2" s="27"/>
      <c r="D2" s="19"/>
      <c r="E2" s="19">
        <v>2023</v>
      </c>
      <c r="F2" s="19">
        <v>4</v>
      </c>
      <c r="G2" s="19" t="s">
        <v>38</v>
      </c>
      <c r="L2" s="15" t="s">
        <v>32</v>
      </c>
      <c r="M2" s="16">
        <f>M7+M13+M19+M25+M31+M37</f>
        <v>132</v>
      </c>
      <c r="N2" s="16"/>
      <c r="O2" s="16">
        <f t="shared" ref="O2" si="0">O7+O13+O19+O25+O31+O37</f>
        <v>1852000</v>
      </c>
      <c r="P2" s="18">
        <f>O2-집계표2!AI7</f>
        <v>0</v>
      </c>
      <c r="Q2" s="17" t="s">
        <v>33</v>
      </c>
    </row>
    <row r="3" spans="2:17" ht="24.95" customHeight="1">
      <c r="B3" s="4"/>
      <c r="C3" s="4"/>
      <c r="D3" s="4"/>
      <c r="E3" s="4"/>
      <c r="F3" s="4"/>
      <c r="G3" s="4"/>
      <c r="H3" s="4"/>
      <c r="I3" s="4">
        <v>1</v>
      </c>
      <c r="J3" s="21" t="s">
        <v>28</v>
      </c>
      <c r="L3" s="4"/>
      <c r="M3" s="4" t="s">
        <v>8</v>
      </c>
      <c r="N3" s="4" t="s">
        <v>10</v>
      </c>
      <c r="O3" s="4" t="s">
        <v>6</v>
      </c>
    </row>
    <row r="4" spans="2:17" ht="24.95" customHeight="1">
      <c r="B4" s="4"/>
      <c r="C4" s="1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1" t="s">
        <v>5</v>
      </c>
      <c r="J4" s="21"/>
      <c r="L4" s="9" t="s">
        <v>25</v>
      </c>
      <c r="M4" s="12">
        <f>SUMIFS($C$6:$I$6,$C$5:$I$5,"B")</f>
        <v>6</v>
      </c>
      <c r="N4" s="12">
        <f>VLOOKUP(L4,시급!$B$3:$D$5,3,0)</f>
        <v>16000</v>
      </c>
      <c r="O4" s="12">
        <f>M4*N4</f>
        <v>96000</v>
      </c>
    </row>
    <row r="5" spans="2:17" ht="24.95" customHeight="1">
      <c r="B5" s="4" t="s">
        <v>10</v>
      </c>
      <c r="C5" s="4" t="s">
        <v>16</v>
      </c>
      <c r="D5" s="4" t="s">
        <v>17</v>
      </c>
      <c r="E5" s="4" t="s">
        <v>17</v>
      </c>
      <c r="F5" s="4" t="s">
        <v>17</v>
      </c>
      <c r="G5" s="4" t="s">
        <v>17</v>
      </c>
      <c r="H5" s="4" t="s">
        <v>17</v>
      </c>
      <c r="I5" s="4" t="s">
        <v>15</v>
      </c>
      <c r="J5" s="4"/>
      <c r="L5" s="4" t="s">
        <v>26</v>
      </c>
      <c r="M5" s="12">
        <f>SUMIFS($C$6:$I$6,$C$5:$I$5,"A")</f>
        <v>0</v>
      </c>
      <c r="N5" s="12">
        <f>VLOOKUP(L5,시급!$B$3:$D$5,3,0)</f>
        <v>20000</v>
      </c>
      <c r="O5" s="12">
        <f t="shared" ref="O5:O6" si="1">M5*N5</f>
        <v>0</v>
      </c>
    </row>
    <row r="6" spans="2:17" ht="24.95" customHeight="1">
      <c r="B6" s="4" t="s">
        <v>8</v>
      </c>
      <c r="C6" s="3">
        <f>IF(SUMPRODUCT((집계표2!$B$6:$B$9=뉴진스!$B$2)*(집계표2!$C$3:$AG$3=뉴진스!C3)*집계표2!$C$6:$AG$9)="","",SUMPRODUCT((집계표2!$B$6:$B$9=뉴진스!$B$2)*(집계표2!$C$3:$AG$3=뉴진스!C3)*집계표2!$C$6:$AG$9))</f>
        <v>0</v>
      </c>
      <c r="D6" s="3">
        <f>IF(SUMPRODUCT((집계표2!$B$6:$B$9=뉴진스!$B$2)*(집계표2!$C$3:$AG$3=뉴진스!D3)*집계표2!$C$6:$AG$9)="","",SUMPRODUCT((집계표2!$B$6:$B$9=뉴진스!$B$2)*(집계표2!$C$3:$AG$3=뉴진스!D3)*집계표2!$C$6:$AG$9))</f>
        <v>0</v>
      </c>
      <c r="E6" s="3">
        <f>IF(SUMPRODUCT((집계표2!$B$6:$B$9=뉴진스!$B$2)*(집계표2!$C$3:$AG$3=뉴진스!E3)*집계표2!$C$6:$AG$9)="","",SUMPRODUCT((집계표2!$B$6:$B$9=뉴진스!$B$2)*(집계표2!$C$3:$AG$3=뉴진스!E3)*집계표2!$C$6:$AG$9))</f>
        <v>0</v>
      </c>
      <c r="F6" s="3">
        <f>IF(SUMPRODUCT((집계표2!$B$6:$B$9=뉴진스!$B$2)*(집계표2!$C$3:$AG$3=뉴진스!F3)*집계표2!$C$6:$AG$9)="","",SUMPRODUCT((집계표2!$B$6:$B$9=뉴진스!$B$2)*(집계표2!$C$3:$AG$3=뉴진스!F3)*집계표2!$C$6:$AG$9))</f>
        <v>0</v>
      </c>
      <c r="G6" s="3">
        <f>IF(SUMPRODUCT((집계표2!$B$6:$B$9=뉴진스!$B$2)*(집계표2!$C$3:$AG$3=뉴진스!G3)*집계표2!$C$6:$AG$9)="","",SUMPRODUCT((집계표2!$B$6:$B$9=뉴진스!$B$2)*(집계표2!$C$3:$AG$3=뉴진스!G3)*집계표2!$C$6:$AG$9))</f>
        <v>0</v>
      </c>
      <c r="H6" s="3">
        <f>IF(SUMPRODUCT((집계표2!$B$6:$B$9=뉴진스!$B$2)*(집계표2!$C$3:$AG$3=뉴진스!H3)*집계표2!$C$6:$AG$9)="","",SUMPRODUCT((집계표2!$B$6:$B$9=뉴진스!$B$2)*(집계표2!$C$3:$AG$3=뉴진스!H3)*집계표2!$C$6:$AG$9))</f>
        <v>0</v>
      </c>
      <c r="I6" s="3">
        <f>IF(SUMPRODUCT((집계표2!$B$6:$B$9=뉴진스!$B$2)*(집계표2!$C$3:$AG$3=뉴진스!I3)*집계표2!$C$6:$AG$9)="","",SUMPRODUCT((집계표2!$B$6:$B$9=뉴진스!$B$2)*(집계표2!$C$3:$AG$3=뉴진스!I3)*집계표2!$C$6:$AG$9))</f>
        <v>6</v>
      </c>
      <c r="J6" s="3">
        <f>SUM(C6:I6)</f>
        <v>6</v>
      </c>
      <c r="L6" s="4" t="s">
        <v>27</v>
      </c>
      <c r="M6" s="12">
        <f>SUMIFS($C$6:$I$6,$C$5:$I$5,"D")</f>
        <v>0</v>
      </c>
      <c r="N6" s="12">
        <f>VLOOKUP(L6,시급!$B$3:$D$5,3,0)</f>
        <v>12000</v>
      </c>
      <c r="O6" s="12">
        <f t="shared" si="1"/>
        <v>0</v>
      </c>
    </row>
    <row r="7" spans="2:17" ht="24.95" customHeight="1">
      <c r="B7" s="4" t="s">
        <v>6</v>
      </c>
      <c r="C7" s="13">
        <f>IFERROR(VLOOKUP(C5,시급!$C$3:$D$5,2,0) *C6,"")</f>
        <v>0</v>
      </c>
      <c r="D7" s="13">
        <f>IFERROR(VLOOKUP(D5,시급!$C$3:$D$5,2,0) *D6,"")</f>
        <v>0</v>
      </c>
      <c r="E7" s="13">
        <f>IFERROR(VLOOKUP(E5,시급!$C$3:$D$5,2,0) *E6,"")</f>
        <v>0</v>
      </c>
      <c r="F7" s="13">
        <f>IFERROR(VLOOKUP(F5,시급!$C$3:$D$5,2,0) *F6,"")</f>
        <v>0</v>
      </c>
      <c r="G7" s="13">
        <f>IFERROR(VLOOKUP(G5,시급!$C$3:$D$5,2,0) *G6,"")</f>
        <v>0</v>
      </c>
      <c r="H7" s="13">
        <f>IFERROR(VLOOKUP(H5,시급!$C$3:$D$5,2,0) *H6,"")</f>
        <v>0</v>
      </c>
      <c r="I7" s="13">
        <f>IFERROR(VLOOKUP(I5,시급!$C$3:$D$5,2,0) *I6,"")</f>
        <v>96000</v>
      </c>
      <c r="J7" s="14">
        <f>SUM(C7:I7)</f>
        <v>96000</v>
      </c>
      <c r="L7" s="9" t="s">
        <v>7</v>
      </c>
      <c r="M7" s="12">
        <f>SUM(M4:M6)</f>
        <v>6</v>
      </c>
      <c r="N7" s="12"/>
      <c r="O7" s="12">
        <f>SUM(O4:O6)</f>
        <v>96000</v>
      </c>
    </row>
    <row r="9" spans="2:17" ht="24.95" customHeight="1">
      <c r="B9" s="4"/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21" t="s">
        <v>28</v>
      </c>
      <c r="L9" s="4"/>
      <c r="M9" s="4" t="s">
        <v>8</v>
      </c>
      <c r="N9" s="4" t="s">
        <v>10</v>
      </c>
      <c r="O9" s="4" t="s">
        <v>6</v>
      </c>
    </row>
    <row r="10" spans="2:17" ht="24.95" customHeight="1">
      <c r="B10" s="4"/>
      <c r="C10" s="1" t="s">
        <v>9</v>
      </c>
      <c r="D10" s="4" t="s">
        <v>0</v>
      </c>
      <c r="E10" s="4" t="s">
        <v>1</v>
      </c>
      <c r="F10" s="4" t="s">
        <v>2</v>
      </c>
      <c r="G10" s="4" t="s">
        <v>3</v>
      </c>
      <c r="H10" s="4" t="s">
        <v>4</v>
      </c>
      <c r="I10" s="1" t="s">
        <v>5</v>
      </c>
      <c r="J10" s="21"/>
      <c r="L10" s="9" t="s">
        <v>25</v>
      </c>
      <c r="M10" s="12">
        <f>SUMIFS(C12:I12,C11:I11,"B")</f>
        <v>5</v>
      </c>
      <c r="N10" s="12">
        <f>VLOOKUP(L10,시급!$B$3:$D$5,3,0)</f>
        <v>16000</v>
      </c>
      <c r="O10" s="12">
        <f>M10*N10</f>
        <v>80000</v>
      </c>
    </row>
    <row r="11" spans="2:17" ht="24.95" customHeight="1">
      <c r="B11" s="4" t="s">
        <v>10</v>
      </c>
      <c r="C11" s="4" t="s">
        <v>16</v>
      </c>
      <c r="D11" s="4" t="s">
        <v>17</v>
      </c>
      <c r="E11" s="4" t="s">
        <v>17</v>
      </c>
      <c r="F11" s="4" t="s">
        <v>17</v>
      </c>
      <c r="G11" s="4" t="s">
        <v>17</v>
      </c>
      <c r="H11" s="4" t="s">
        <v>17</v>
      </c>
      <c r="I11" s="4" t="s">
        <v>15</v>
      </c>
      <c r="J11" s="4"/>
      <c r="L11" s="4" t="s">
        <v>26</v>
      </c>
      <c r="M11" s="12">
        <f>SUMIFS(C12:I12,C11:I11,"A")</f>
        <v>1</v>
      </c>
      <c r="N11" s="12">
        <f>VLOOKUP(L11,시급!$B$3:$D$5,3,0)</f>
        <v>20000</v>
      </c>
      <c r="O11" s="12">
        <f t="shared" ref="O11:O12" si="2">M11*N11</f>
        <v>20000</v>
      </c>
    </row>
    <row r="12" spans="2:17" ht="24.95" customHeight="1">
      <c r="B12" s="4" t="s">
        <v>8</v>
      </c>
      <c r="C12" s="3">
        <f>IF(SUMPRODUCT((집계표2!$B$6:$B$9=뉴진스!$B$2)*(집계표2!$C$3:$AG$3=뉴진스!C9)*집계표2!$C$6:$AG$9)="","",SUMPRODUCT((집계표2!$B$6:$B$9=뉴진스!$B$2)*(집계표2!$C$3:$AG$3=뉴진스!C9)*집계표2!$C$6:$AG$9))</f>
        <v>1</v>
      </c>
      <c r="D12" s="3">
        <f>IF(SUMPRODUCT((집계표2!$B$6:$B$9=뉴진스!$B$2)*(집계표2!$C$3:$AG$3=뉴진스!D9)*집계표2!$C$6:$AG$9)="","",SUMPRODUCT((집계표2!$B$6:$B$9=뉴진스!$B$2)*(집계표2!$C$3:$AG$3=뉴진스!D9)*집계표2!$C$6:$AG$9))</f>
        <v>0</v>
      </c>
      <c r="E12" s="3">
        <f>IF(SUMPRODUCT((집계표2!$B$6:$B$9=뉴진스!$B$2)*(집계표2!$C$3:$AG$3=뉴진스!E9)*집계표2!$C$6:$AG$9)="","",SUMPRODUCT((집계표2!$B$6:$B$9=뉴진스!$B$2)*(집계표2!$C$3:$AG$3=뉴진스!E9)*집계표2!$C$6:$AG$9))</f>
        <v>4</v>
      </c>
      <c r="F12" s="3">
        <f>IF(SUMPRODUCT((집계표2!$B$6:$B$9=뉴진스!$B$2)*(집계표2!$C$3:$AG$3=뉴진스!F9)*집계표2!$C$6:$AG$9)="","",SUMPRODUCT((집계표2!$B$6:$B$9=뉴진스!$B$2)*(집계표2!$C$3:$AG$3=뉴진스!F9)*집계표2!$C$6:$AG$9))</f>
        <v>5</v>
      </c>
      <c r="G12" s="3">
        <f>IF(SUMPRODUCT((집계표2!$B$6:$B$9=뉴진스!$B$2)*(집계표2!$C$3:$AG$3=뉴진스!G9)*집계표2!$C$6:$AG$9)="","",SUMPRODUCT((집계표2!$B$6:$B$9=뉴진스!$B$2)*(집계표2!$C$3:$AG$3=뉴진스!G9)*집계표2!$C$6:$AG$9))</f>
        <v>3</v>
      </c>
      <c r="H12" s="3">
        <f>IF(SUMPRODUCT((집계표2!$B$6:$B$9=뉴진스!$B$2)*(집계표2!$C$3:$AG$3=뉴진스!H9)*집계표2!$C$6:$AG$9)="","",SUMPRODUCT((집계표2!$B$6:$B$9=뉴진스!$B$2)*(집계표2!$C$3:$AG$3=뉴진스!H9)*집계표2!$C$6:$AG$9))</f>
        <v>0</v>
      </c>
      <c r="I12" s="3">
        <f>IF(SUMPRODUCT((집계표2!$B$6:$B$9=뉴진스!$B$2)*(집계표2!$C$3:$AG$3=뉴진스!I9)*집계표2!$C$6:$AG$9)="","",SUMPRODUCT((집계표2!$B$6:$B$9=뉴진스!$B$2)*(집계표2!$C$3:$AG$3=뉴진스!I9)*집계표2!$C$6:$AG$9))</f>
        <v>5</v>
      </c>
      <c r="J12" s="3">
        <f>SUM(C12:I12)</f>
        <v>18</v>
      </c>
      <c r="L12" s="4" t="s">
        <v>27</v>
      </c>
      <c r="M12" s="12">
        <f>SUMIFS(C12:I12,C11:I11,"D")</f>
        <v>12</v>
      </c>
      <c r="N12" s="12">
        <f>VLOOKUP(L12,시급!$B$3:$D$5,3,0)</f>
        <v>12000</v>
      </c>
      <c r="O12" s="12">
        <f t="shared" si="2"/>
        <v>144000</v>
      </c>
    </row>
    <row r="13" spans="2:17" ht="24.95" customHeight="1">
      <c r="B13" s="4" t="s">
        <v>6</v>
      </c>
      <c r="C13" s="13">
        <f>IFERROR(VLOOKUP(C11,시급!$C$3:$D$5,2,0) *C12,"")</f>
        <v>20000</v>
      </c>
      <c r="D13" s="13">
        <f>IFERROR(VLOOKUP(D11,시급!$C$3:$D$5,2,0) *D12,"")</f>
        <v>0</v>
      </c>
      <c r="E13" s="13">
        <f>IFERROR(VLOOKUP(E11,시급!$C$3:$D$5,2,0) *E12,"")</f>
        <v>48000</v>
      </c>
      <c r="F13" s="13">
        <f>IFERROR(VLOOKUP(F11,시급!$C$3:$D$5,2,0) *F12,"")</f>
        <v>60000</v>
      </c>
      <c r="G13" s="13">
        <f>IFERROR(VLOOKUP(G11,시급!$C$3:$D$5,2,0) *G12,"")</f>
        <v>36000</v>
      </c>
      <c r="H13" s="13">
        <f>IFERROR(VLOOKUP(H11,시급!$C$3:$D$5,2,0) *H12,"")</f>
        <v>0</v>
      </c>
      <c r="I13" s="13">
        <f>IFERROR(VLOOKUP(I11,시급!$C$3:$D$5,2,0) *I12,"")</f>
        <v>80000</v>
      </c>
      <c r="J13" s="14">
        <f>SUM(C13:I13)</f>
        <v>244000</v>
      </c>
      <c r="L13" s="9" t="s">
        <v>7</v>
      </c>
      <c r="M13" s="12">
        <f>SUM(M10:M12)</f>
        <v>18</v>
      </c>
      <c r="N13" s="12"/>
      <c r="O13" s="12">
        <f>SUM(O10:O12)</f>
        <v>244000</v>
      </c>
    </row>
    <row r="15" spans="2:17" ht="24.95" customHeight="1">
      <c r="B15" s="4"/>
      <c r="C15" s="4">
        <v>9</v>
      </c>
      <c r="D15" s="4">
        <v>10</v>
      </c>
      <c r="E15" s="4">
        <v>11</v>
      </c>
      <c r="F15" s="4">
        <v>12</v>
      </c>
      <c r="G15" s="4">
        <v>13</v>
      </c>
      <c r="H15" s="4">
        <v>14</v>
      </c>
      <c r="I15" s="4">
        <v>15</v>
      </c>
      <c r="J15" s="21" t="s">
        <v>28</v>
      </c>
      <c r="L15" s="4"/>
      <c r="M15" s="4" t="s">
        <v>8</v>
      </c>
      <c r="N15" s="4" t="s">
        <v>10</v>
      </c>
      <c r="O15" s="4" t="s">
        <v>6</v>
      </c>
    </row>
    <row r="16" spans="2:17" ht="24.95" customHeight="1">
      <c r="B16" s="4"/>
      <c r="C16" s="1" t="s">
        <v>9</v>
      </c>
      <c r="D16" s="4" t="s">
        <v>0</v>
      </c>
      <c r="E16" s="4" t="s">
        <v>1</v>
      </c>
      <c r="F16" s="4" t="s">
        <v>2</v>
      </c>
      <c r="G16" s="4" t="s">
        <v>3</v>
      </c>
      <c r="H16" s="4" t="s">
        <v>4</v>
      </c>
      <c r="I16" s="1" t="s">
        <v>5</v>
      </c>
      <c r="J16" s="21"/>
      <c r="L16" s="9" t="s">
        <v>25</v>
      </c>
      <c r="M16" s="12">
        <f>SUMIFS(C18:I18,C17:I17,"B")</f>
        <v>8</v>
      </c>
      <c r="N16" s="12">
        <f>VLOOKUP(L16,시급!$B$3:$D$5,3,0)</f>
        <v>16000</v>
      </c>
      <c r="O16" s="12">
        <f>M16*N16</f>
        <v>128000</v>
      </c>
    </row>
    <row r="17" spans="2:15" ht="24.95" customHeight="1">
      <c r="B17" s="4" t="s">
        <v>10</v>
      </c>
      <c r="C17" s="4" t="s">
        <v>16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4" t="s">
        <v>15</v>
      </c>
      <c r="J17" s="4"/>
      <c r="L17" s="4" t="s">
        <v>26</v>
      </c>
      <c r="M17" s="12">
        <f>SUMIFS(C18:I18,C17:I17,"A")</f>
        <v>0</v>
      </c>
      <c r="N17" s="12">
        <f>VLOOKUP(L17,시급!$B$3:$D$5,3,0)</f>
        <v>20000</v>
      </c>
      <c r="O17" s="12">
        <f t="shared" ref="O17:O18" si="3">M17*N17</f>
        <v>0</v>
      </c>
    </row>
    <row r="18" spans="2:15" ht="24.95" customHeight="1">
      <c r="B18" s="4" t="s">
        <v>8</v>
      </c>
      <c r="C18" s="3">
        <f>IF(SUMPRODUCT((집계표2!$B$6:$B$9=뉴진스!$B$2)*(집계표2!$C$3:$AG$3=뉴진스!C15)*집계표2!$C$6:$AG$9)="","",SUMPRODUCT((집계표2!$B$6:$B$9=뉴진스!$B$2)*(집계표2!$C$3:$AG$3=뉴진스!C15)*집계표2!$C$6:$AG$9))</f>
        <v>0</v>
      </c>
      <c r="D18" s="3">
        <f>IF(SUMPRODUCT((집계표2!$B$6:$B$9=뉴진스!$B$2)*(집계표2!$C$3:$AG$3=뉴진스!D15)*집계표2!$C$6:$AG$9)="","",SUMPRODUCT((집계표2!$B$6:$B$9=뉴진스!$B$2)*(집계표2!$C$3:$AG$3=뉴진스!D15)*집계표2!$C$6:$AG$9))</f>
        <v>5</v>
      </c>
      <c r="E18" s="3">
        <f>IF(SUMPRODUCT((집계표2!$B$6:$B$9=뉴진스!$B$2)*(집계표2!$C$3:$AG$3=뉴진스!E15)*집계표2!$C$6:$AG$9)="","",SUMPRODUCT((집계표2!$B$6:$B$9=뉴진스!$B$2)*(집계표2!$C$3:$AG$3=뉴진스!E15)*집계표2!$C$6:$AG$9))</f>
        <v>5</v>
      </c>
      <c r="F18" s="3">
        <f>IF(SUMPRODUCT((집계표2!$B$6:$B$9=뉴진스!$B$2)*(집계표2!$C$3:$AG$3=뉴진스!F15)*집계표2!$C$6:$AG$9)="","",SUMPRODUCT((집계표2!$B$6:$B$9=뉴진스!$B$2)*(집계표2!$C$3:$AG$3=뉴진스!F15)*집계표2!$C$6:$AG$9))</f>
        <v>5</v>
      </c>
      <c r="G18" s="3">
        <f>IF(SUMPRODUCT((집계표2!$B$6:$B$9=뉴진스!$B$2)*(집계표2!$C$3:$AG$3=뉴진스!G15)*집계표2!$C$6:$AG$9)="","",SUMPRODUCT((집계표2!$B$6:$B$9=뉴진스!$B$2)*(집계표2!$C$3:$AG$3=뉴진스!G15)*집계표2!$C$6:$AG$9))</f>
        <v>4</v>
      </c>
      <c r="H18" s="3">
        <f>IF(SUMPRODUCT((집계표2!$B$6:$B$9=뉴진스!$B$2)*(집계표2!$C$3:$AG$3=뉴진스!H15)*집계표2!$C$6:$AG$9)="","",SUMPRODUCT((집계표2!$B$6:$B$9=뉴진스!$B$2)*(집계표2!$C$3:$AG$3=뉴진스!H15)*집계표2!$C$6:$AG$9))</f>
        <v>5</v>
      </c>
      <c r="I18" s="3">
        <f>IF(SUMPRODUCT((집계표2!$B$6:$B$9=뉴진스!$B$2)*(집계표2!$C$3:$AG$3=뉴진스!I15)*집계표2!$C$6:$AG$9)="","",SUMPRODUCT((집계표2!$B$6:$B$9=뉴진스!$B$2)*(집계표2!$C$3:$AG$3=뉴진스!I15)*집계표2!$C$6:$AG$9))</f>
        <v>8</v>
      </c>
      <c r="J18" s="3">
        <f>SUM(C18:I18)</f>
        <v>32</v>
      </c>
      <c r="L18" s="4" t="s">
        <v>27</v>
      </c>
      <c r="M18" s="12">
        <f>SUMIFS(C18:I18,C17:I17,"D")</f>
        <v>24</v>
      </c>
      <c r="N18" s="12">
        <f>VLOOKUP(L18,시급!$B$3:$D$5,3,0)</f>
        <v>12000</v>
      </c>
      <c r="O18" s="12">
        <f t="shared" si="3"/>
        <v>288000</v>
      </c>
    </row>
    <row r="19" spans="2:15" ht="24.95" customHeight="1">
      <c r="B19" s="4" t="s">
        <v>6</v>
      </c>
      <c r="C19" s="13">
        <f>IFERROR(VLOOKUP(C17,시급!$C$3:$D$5,2,0) *C18,"")</f>
        <v>0</v>
      </c>
      <c r="D19" s="13">
        <f>IFERROR(VLOOKUP(D17,시급!$C$3:$D$5,2,0) *D18,"")</f>
        <v>60000</v>
      </c>
      <c r="E19" s="13">
        <f>IFERROR(VLOOKUP(E17,시급!$C$3:$D$5,2,0) *E18,"")</f>
        <v>60000</v>
      </c>
      <c r="F19" s="13">
        <f>IFERROR(VLOOKUP(F17,시급!$C$3:$D$5,2,0) *F18,"")</f>
        <v>60000</v>
      </c>
      <c r="G19" s="13">
        <f>IFERROR(VLOOKUP(G17,시급!$C$3:$D$5,2,0) *G18,"")</f>
        <v>48000</v>
      </c>
      <c r="H19" s="13">
        <f>IFERROR(VLOOKUP(H17,시급!$C$3:$D$5,2,0) *H18,"")</f>
        <v>60000</v>
      </c>
      <c r="I19" s="13">
        <f>IFERROR(VLOOKUP(I17,시급!$C$3:$D$5,2,0) *I18,"")</f>
        <v>128000</v>
      </c>
      <c r="J19" s="14">
        <f>SUM(C19:I19)</f>
        <v>416000</v>
      </c>
      <c r="L19" s="9" t="s">
        <v>7</v>
      </c>
      <c r="M19" s="12">
        <f>SUM(M16:M18)</f>
        <v>32</v>
      </c>
      <c r="N19" s="12"/>
      <c r="O19" s="12">
        <f>SUM(O16:O18)</f>
        <v>416000</v>
      </c>
    </row>
    <row r="21" spans="2:15" ht="24.95" customHeight="1">
      <c r="B21" s="4"/>
      <c r="C21" s="4">
        <v>16</v>
      </c>
      <c r="D21" s="4">
        <v>17</v>
      </c>
      <c r="E21" s="4">
        <v>18</v>
      </c>
      <c r="F21" s="4">
        <v>19</v>
      </c>
      <c r="G21" s="4">
        <v>20</v>
      </c>
      <c r="H21" s="4">
        <v>21</v>
      </c>
      <c r="I21" s="4">
        <v>22</v>
      </c>
      <c r="J21" s="21" t="s">
        <v>28</v>
      </c>
      <c r="L21" s="4"/>
      <c r="M21" s="4" t="s">
        <v>8</v>
      </c>
      <c r="N21" s="4" t="s">
        <v>10</v>
      </c>
      <c r="O21" s="4" t="s">
        <v>6</v>
      </c>
    </row>
    <row r="22" spans="2:15" ht="24.95" customHeight="1">
      <c r="B22" s="4"/>
      <c r="C22" s="1" t="s">
        <v>9</v>
      </c>
      <c r="D22" s="4" t="s">
        <v>0</v>
      </c>
      <c r="E22" s="4" t="s">
        <v>1</v>
      </c>
      <c r="F22" s="4" t="s">
        <v>2</v>
      </c>
      <c r="G22" s="4" t="s">
        <v>3</v>
      </c>
      <c r="H22" s="4" t="s">
        <v>4</v>
      </c>
      <c r="I22" s="1" t="s">
        <v>5</v>
      </c>
      <c r="J22" s="21"/>
      <c r="L22" s="9" t="s">
        <v>25</v>
      </c>
      <c r="M22" s="12">
        <f>SUMIFS(C24:I24,C23:I23,"B")</f>
        <v>1</v>
      </c>
      <c r="N22" s="12">
        <f>VLOOKUP(L22,시급!$B$3:$D$5,3,0)</f>
        <v>16000</v>
      </c>
      <c r="O22" s="12">
        <f>M22*N22</f>
        <v>16000</v>
      </c>
    </row>
    <row r="23" spans="2:15" ht="24.95" customHeight="1">
      <c r="B23" s="4" t="s">
        <v>10</v>
      </c>
      <c r="C23" s="4" t="s">
        <v>16</v>
      </c>
      <c r="D23" s="4" t="s">
        <v>17</v>
      </c>
      <c r="E23" s="4" t="s">
        <v>17</v>
      </c>
      <c r="F23" s="4" t="s">
        <v>17</v>
      </c>
      <c r="G23" s="4" t="s">
        <v>17</v>
      </c>
      <c r="H23" s="4" t="s">
        <v>17</v>
      </c>
      <c r="I23" s="4" t="s">
        <v>15</v>
      </c>
      <c r="J23" s="4"/>
      <c r="L23" s="4" t="s">
        <v>26</v>
      </c>
      <c r="M23" s="12">
        <f>SUMIFS(C24:I24,C23:I23,"A")</f>
        <v>5</v>
      </c>
      <c r="N23" s="12">
        <f>VLOOKUP(L23,시급!$B$3:$D$5,3,0)</f>
        <v>20000</v>
      </c>
      <c r="O23" s="12">
        <f t="shared" ref="O23:O24" si="4">M23*N23</f>
        <v>100000</v>
      </c>
    </row>
    <row r="24" spans="2:15" ht="24.95" customHeight="1">
      <c r="B24" s="4" t="s">
        <v>8</v>
      </c>
      <c r="C24" s="3">
        <f>IF(SUMPRODUCT((집계표2!$B$6:$B$9=뉴진스!$B$2)*(집계표2!$C$3:$AG$3=뉴진스!C21)*집계표2!$C$6:$AG$9)="","",SUMPRODUCT((집계표2!$B$6:$B$9=뉴진스!$B$2)*(집계표2!$C$3:$AG$3=뉴진스!C21)*집계표2!$C$6:$AG$9))</f>
        <v>5</v>
      </c>
      <c r="D24" s="3">
        <f>IF(SUMPRODUCT((집계표2!$B$6:$B$9=뉴진스!$B$2)*(집계표2!$C$3:$AG$3=뉴진스!D21)*집계표2!$C$6:$AG$9)="","",SUMPRODUCT((집계표2!$B$6:$B$9=뉴진스!$B$2)*(집계표2!$C$3:$AG$3=뉴진스!D21)*집계표2!$C$6:$AG$9))</f>
        <v>8</v>
      </c>
      <c r="E24" s="3">
        <f>IF(SUMPRODUCT((집계표2!$B$6:$B$9=뉴진스!$B$2)*(집계표2!$C$3:$AG$3=뉴진스!E21)*집계표2!$C$6:$AG$9)="","",SUMPRODUCT((집계표2!$B$6:$B$9=뉴진스!$B$2)*(집계표2!$C$3:$AG$3=뉴진스!E21)*집계표2!$C$6:$AG$9))</f>
        <v>6</v>
      </c>
      <c r="F24" s="3">
        <f>IF(SUMPRODUCT((집계표2!$B$6:$B$9=뉴진스!$B$2)*(집계표2!$C$3:$AG$3=뉴진스!F21)*집계표2!$C$6:$AG$9)="","",SUMPRODUCT((집계표2!$B$6:$B$9=뉴진스!$B$2)*(집계표2!$C$3:$AG$3=뉴진스!F21)*집계표2!$C$6:$AG$9))</f>
        <v>3</v>
      </c>
      <c r="G24" s="3">
        <f>IF(SUMPRODUCT((집계표2!$B$6:$B$9=뉴진스!$B$2)*(집계표2!$C$3:$AG$3=뉴진스!G21)*집계표2!$C$6:$AG$9)="","",SUMPRODUCT((집계표2!$B$6:$B$9=뉴진스!$B$2)*(집계표2!$C$3:$AG$3=뉴진스!G21)*집계표2!$C$6:$AG$9))</f>
        <v>7</v>
      </c>
      <c r="H24" s="3">
        <f>IF(SUMPRODUCT((집계표2!$B$6:$B$9=뉴진스!$B$2)*(집계표2!$C$3:$AG$3=뉴진스!H21)*집계표2!$C$6:$AG$9)="","",SUMPRODUCT((집계표2!$B$6:$B$9=뉴진스!$B$2)*(집계표2!$C$3:$AG$3=뉴진스!H21)*집계표2!$C$6:$AG$9))</f>
        <v>8</v>
      </c>
      <c r="I24" s="3">
        <f>IF(SUMPRODUCT((집계표2!$B$6:$B$9=뉴진스!$B$2)*(집계표2!$C$3:$AG$3=뉴진스!I21)*집계표2!$C$6:$AG$9)="","",SUMPRODUCT((집계표2!$B$6:$B$9=뉴진스!$B$2)*(집계표2!$C$3:$AG$3=뉴진스!I21)*집계표2!$C$6:$AG$9))</f>
        <v>1</v>
      </c>
      <c r="J24" s="3">
        <f>SUM(C24:I24)</f>
        <v>38</v>
      </c>
      <c r="L24" s="4" t="s">
        <v>27</v>
      </c>
      <c r="M24" s="12">
        <f>SUMIFS(C24:I24,C23:I23,"D")</f>
        <v>32</v>
      </c>
      <c r="N24" s="12">
        <f>VLOOKUP(L24,시급!$B$3:$D$5,3,0)</f>
        <v>12000</v>
      </c>
      <c r="O24" s="12">
        <f t="shared" si="4"/>
        <v>384000</v>
      </c>
    </row>
    <row r="25" spans="2:15" ht="24.95" customHeight="1">
      <c r="B25" s="4" t="s">
        <v>6</v>
      </c>
      <c r="C25" s="13">
        <f>IFERROR(VLOOKUP(C23,시급!$C$3:$D$5,2,0) *C24,"")</f>
        <v>100000</v>
      </c>
      <c r="D25" s="13">
        <f>IFERROR(VLOOKUP(D23,시급!$C$3:$D$5,2,0) *D24,"")</f>
        <v>96000</v>
      </c>
      <c r="E25" s="13">
        <f>IFERROR(VLOOKUP(E23,시급!$C$3:$D$5,2,0) *E24,"")</f>
        <v>72000</v>
      </c>
      <c r="F25" s="13">
        <f>IFERROR(VLOOKUP(F23,시급!$C$3:$D$5,2,0) *F24,"")</f>
        <v>36000</v>
      </c>
      <c r="G25" s="13">
        <f>IFERROR(VLOOKUP(G23,시급!$C$3:$D$5,2,0) *G24,"")</f>
        <v>84000</v>
      </c>
      <c r="H25" s="13">
        <f>IFERROR(VLOOKUP(H23,시급!$C$3:$D$5,2,0) *H24,"")</f>
        <v>96000</v>
      </c>
      <c r="I25" s="13">
        <f>IFERROR(VLOOKUP(I23,시급!$C$3:$D$5,2,0) *I24,"")</f>
        <v>16000</v>
      </c>
      <c r="J25" s="14">
        <f>SUM(C25:I25)</f>
        <v>500000</v>
      </c>
      <c r="L25" s="9" t="s">
        <v>7</v>
      </c>
      <c r="M25" s="12">
        <f>SUM(M22:M24)</f>
        <v>38</v>
      </c>
      <c r="N25" s="12"/>
      <c r="O25" s="12">
        <f>SUM(O22:O24)</f>
        <v>500000</v>
      </c>
    </row>
    <row r="27" spans="2:15" ht="24.95" customHeight="1">
      <c r="B27" s="4"/>
      <c r="C27" s="4">
        <v>23</v>
      </c>
      <c r="D27" s="4">
        <v>24</v>
      </c>
      <c r="E27" s="4">
        <v>25</v>
      </c>
      <c r="F27" s="4">
        <v>26</v>
      </c>
      <c r="G27" s="4">
        <v>27</v>
      </c>
      <c r="H27" s="4">
        <v>28</v>
      </c>
      <c r="I27" s="4">
        <v>29</v>
      </c>
      <c r="J27" s="21" t="s">
        <v>28</v>
      </c>
      <c r="L27" s="4"/>
      <c r="M27" s="4" t="s">
        <v>8</v>
      </c>
      <c r="N27" s="4" t="s">
        <v>10</v>
      </c>
      <c r="O27" s="4" t="s">
        <v>6</v>
      </c>
    </row>
    <row r="28" spans="2:15" ht="24.95" customHeight="1">
      <c r="B28" s="4"/>
      <c r="C28" s="1" t="s">
        <v>9</v>
      </c>
      <c r="D28" s="4" t="s">
        <v>0</v>
      </c>
      <c r="E28" s="4" t="s">
        <v>1</v>
      </c>
      <c r="F28" s="4" t="s">
        <v>2</v>
      </c>
      <c r="G28" s="4" t="s">
        <v>3</v>
      </c>
      <c r="H28" s="4" t="s">
        <v>4</v>
      </c>
      <c r="I28" s="1" t="s">
        <v>5</v>
      </c>
      <c r="J28" s="21"/>
      <c r="L28" s="9" t="s">
        <v>25</v>
      </c>
      <c r="M28" s="12">
        <f>SUMIFS(C30:I30,C29:I29,"B")</f>
        <v>5</v>
      </c>
      <c r="N28" s="12">
        <f>VLOOKUP(L28,시급!$B$3:$D$5,3,0)</f>
        <v>16000</v>
      </c>
      <c r="O28" s="12">
        <f>M28*N28</f>
        <v>80000</v>
      </c>
    </row>
    <row r="29" spans="2:15" ht="24.95" customHeight="1">
      <c r="B29" s="4" t="s">
        <v>10</v>
      </c>
      <c r="C29" s="4" t="s">
        <v>16</v>
      </c>
      <c r="D29" s="4" t="s">
        <v>17</v>
      </c>
      <c r="E29" s="4" t="s">
        <v>17</v>
      </c>
      <c r="F29" s="4" t="s">
        <v>17</v>
      </c>
      <c r="G29" s="4" t="s">
        <v>17</v>
      </c>
      <c r="H29" s="4" t="s">
        <v>17</v>
      </c>
      <c r="I29" s="4" t="s">
        <v>15</v>
      </c>
      <c r="J29" s="4"/>
      <c r="L29" s="4" t="s">
        <v>26</v>
      </c>
      <c r="M29" s="12">
        <f>SUMIFS(C30:I30,C29:I29,"A")</f>
        <v>8</v>
      </c>
      <c r="N29" s="12">
        <f>VLOOKUP(L29,시급!$B$3:$D$5,3,0)</f>
        <v>20000</v>
      </c>
      <c r="O29" s="12">
        <f t="shared" ref="O29:O30" si="5">M29*N29</f>
        <v>160000</v>
      </c>
    </row>
    <row r="30" spans="2:15" ht="24.95" customHeight="1">
      <c r="B30" s="4" t="s">
        <v>8</v>
      </c>
      <c r="C30" s="3">
        <f>IF(SUMPRODUCT((집계표2!$B$6:$B$9=뉴진스!$B$2)*(집계표2!$C$3:$AG$3=뉴진스!C27)*집계표2!$C$6:$AG$9)="","",SUMPRODUCT((집계표2!$B$6:$B$9=뉴진스!$B$2)*(집계표2!$C$3:$AG$3=뉴진스!C27)*집계표2!$C$6:$AG$9))</f>
        <v>8</v>
      </c>
      <c r="D30" s="3">
        <f>IF(SUMPRODUCT((집계표2!$B$6:$B$9=뉴진스!$B$2)*(집계표2!$C$3:$AG$3=뉴진스!D27)*집계표2!$C$6:$AG$9)="","",SUMPRODUCT((집계표2!$B$6:$B$9=뉴진스!$B$2)*(집계표2!$C$3:$AG$3=뉴진스!D27)*집계표2!$C$6:$AG$9))</f>
        <v>6</v>
      </c>
      <c r="E30" s="3">
        <f>IF(SUMPRODUCT((집계표2!$B$6:$B$9=뉴진스!$B$2)*(집계표2!$C$3:$AG$3=뉴진스!E27)*집계표2!$C$6:$AG$9)="","",SUMPRODUCT((집계표2!$B$6:$B$9=뉴진스!$B$2)*(집계표2!$C$3:$AG$3=뉴진스!E27)*집계표2!$C$6:$AG$9))</f>
        <v>1</v>
      </c>
      <c r="F30" s="3">
        <f>IF(SUMPRODUCT((집계표2!$B$6:$B$9=뉴진스!$B$2)*(집계표2!$C$3:$AG$3=뉴진스!F27)*집계표2!$C$6:$AG$9)="","",SUMPRODUCT((집계표2!$B$6:$B$9=뉴진스!$B$2)*(집계표2!$C$3:$AG$3=뉴진스!F27)*집계표2!$C$6:$AG$9))</f>
        <v>1</v>
      </c>
      <c r="G30" s="3">
        <f>IF(SUMPRODUCT((집계표2!$B$6:$B$9=뉴진스!$B$2)*(집계표2!$C$3:$AG$3=뉴진스!G27)*집계표2!$C$6:$AG$9)="","",SUMPRODUCT((집계표2!$B$6:$B$9=뉴진스!$B$2)*(집계표2!$C$3:$AG$3=뉴진스!G27)*집계표2!$C$6:$AG$9))</f>
        <v>8</v>
      </c>
      <c r="H30" s="3">
        <f>IF(SUMPRODUCT((집계표2!$B$6:$B$9=뉴진스!$B$2)*(집계표2!$C$3:$AG$3=뉴진스!H27)*집계표2!$C$6:$AG$9)="","",SUMPRODUCT((집계표2!$B$6:$B$9=뉴진스!$B$2)*(집계표2!$C$3:$AG$3=뉴진스!H27)*집계표2!$C$6:$AG$9))</f>
        <v>2</v>
      </c>
      <c r="I30" s="3">
        <f>IF(SUMPRODUCT((집계표2!$B$6:$B$9=뉴진스!$B$2)*(집계표2!$C$3:$AG$3=뉴진스!I27)*집계표2!$C$6:$AG$9)="","",SUMPRODUCT((집계표2!$B$6:$B$9=뉴진스!$B$2)*(집계표2!$C$3:$AG$3=뉴진스!I27)*집계표2!$C$6:$AG$9))</f>
        <v>5</v>
      </c>
      <c r="J30" s="3">
        <f>SUM(C30:I30)</f>
        <v>31</v>
      </c>
      <c r="L30" s="4" t="s">
        <v>27</v>
      </c>
      <c r="M30" s="12">
        <f>SUMIFS(C30:I30,C29:I29,"D")</f>
        <v>18</v>
      </c>
      <c r="N30" s="12">
        <f>VLOOKUP(L30,시급!$B$3:$D$5,3,0)</f>
        <v>12000</v>
      </c>
      <c r="O30" s="12">
        <f t="shared" si="5"/>
        <v>216000</v>
      </c>
    </row>
    <row r="31" spans="2:15" ht="24.95" customHeight="1">
      <c r="B31" s="4" t="s">
        <v>6</v>
      </c>
      <c r="C31" s="13">
        <f>IFERROR(VLOOKUP(C29,시급!$C$3:$D$5,2,0) *C30,"")</f>
        <v>160000</v>
      </c>
      <c r="D31" s="13">
        <f>IFERROR(VLOOKUP(D29,시급!$C$3:$D$5,2,0) *D30,"")</f>
        <v>72000</v>
      </c>
      <c r="E31" s="13">
        <f>IFERROR(VLOOKUP(E29,시급!$C$3:$D$5,2,0) *E30,"")</f>
        <v>12000</v>
      </c>
      <c r="F31" s="13">
        <f>IFERROR(VLOOKUP(F29,시급!$C$3:$D$5,2,0) *F30,"")</f>
        <v>12000</v>
      </c>
      <c r="G31" s="13">
        <f>IFERROR(VLOOKUP(G29,시급!$C$3:$D$5,2,0) *G30,"")</f>
        <v>96000</v>
      </c>
      <c r="H31" s="13">
        <f>IFERROR(VLOOKUP(H29,시급!$C$3:$D$5,2,0) *H30,"")</f>
        <v>24000</v>
      </c>
      <c r="I31" s="13">
        <f>IFERROR(VLOOKUP(I29,시급!$C$3:$D$5,2,0) *I30,"")</f>
        <v>80000</v>
      </c>
      <c r="J31" s="14">
        <f>SUM(C31:I31)</f>
        <v>456000</v>
      </c>
      <c r="L31" s="9" t="s">
        <v>7</v>
      </c>
      <c r="M31" s="12">
        <f>SUM(M28:M30)</f>
        <v>31</v>
      </c>
      <c r="N31" s="12"/>
      <c r="O31" s="12">
        <f>SUM(O28:O30)</f>
        <v>456000</v>
      </c>
    </row>
    <row r="33" spans="2:15" ht="24.95" customHeight="1">
      <c r="B33" s="4"/>
      <c r="C33" s="4">
        <v>30</v>
      </c>
      <c r="D33" s="4"/>
      <c r="E33" s="4"/>
      <c r="F33" s="4"/>
      <c r="G33" s="4"/>
      <c r="H33" s="4"/>
      <c r="I33" s="4"/>
      <c r="J33" s="21" t="s">
        <v>28</v>
      </c>
      <c r="L33" s="4"/>
      <c r="M33" s="4" t="s">
        <v>8</v>
      </c>
      <c r="N33" s="4" t="s">
        <v>10</v>
      </c>
      <c r="O33" s="4" t="s">
        <v>6</v>
      </c>
    </row>
    <row r="34" spans="2:15" ht="24.95" customHeight="1">
      <c r="B34" s="4"/>
      <c r="C34" s="1" t="s">
        <v>9</v>
      </c>
      <c r="D34" s="4" t="s">
        <v>0</v>
      </c>
      <c r="E34" s="4" t="s">
        <v>1</v>
      </c>
      <c r="F34" s="4" t="s">
        <v>2</v>
      </c>
      <c r="G34" s="4" t="s">
        <v>3</v>
      </c>
      <c r="H34" s="4" t="s">
        <v>4</v>
      </c>
      <c r="I34" s="1" t="s">
        <v>5</v>
      </c>
      <c r="J34" s="21"/>
      <c r="L34" s="9" t="s">
        <v>25</v>
      </c>
      <c r="M34" s="12">
        <f>SUMIFS(C36:I36,C35:I35,"B")</f>
        <v>0</v>
      </c>
      <c r="N34" s="12">
        <f>VLOOKUP(L34,시급!$B$3:$D$5,3,0)</f>
        <v>16000</v>
      </c>
      <c r="O34" s="12">
        <f>M34*N34</f>
        <v>0</v>
      </c>
    </row>
    <row r="35" spans="2:15" ht="24.95" customHeight="1">
      <c r="B35" s="4" t="s">
        <v>10</v>
      </c>
      <c r="C35" s="4" t="s">
        <v>16</v>
      </c>
      <c r="D35" s="4" t="s">
        <v>17</v>
      </c>
      <c r="E35" s="4" t="s">
        <v>17</v>
      </c>
      <c r="F35" s="4" t="s">
        <v>17</v>
      </c>
      <c r="G35" s="4" t="s">
        <v>17</v>
      </c>
      <c r="H35" s="4" t="s">
        <v>17</v>
      </c>
      <c r="I35" s="4" t="s">
        <v>15</v>
      </c>
      <c r="J35" s="4"/>
      <c r="L35" s="4" t="s">
        <v>26</v>
      </c>
      <c r="M35" s="12">
        <f>SUMIFS(C36:I36,C35:I35,"A")</f>
        <v>7</v>
      </c>
      <c r="N35" s="12">
        <f>VLOOKUP(L35,시급!$B$3:$D$5,3,0)</f>
        <v>20000</v>
      </c>
      <c r="O35" s="12">
        <f t="shared" ref="O35:O36" si="6">M35*N35</f>
        <v>140000</v>
      </c>
    </row>
    <row r="36" spans="2:15" ht="24.95" customHeight="1">
      <c r="B36" s="4" t="s">
        <v>8</v>
      </c>
      <c r="C36" s="3">
        <f>IF(SUMPRODUCT((집계표2!$B$6:$B$9=뉴진스!$B$2)*(집계표2!$C$3:$AG$3=뉴진스!C33)*집계표2!$C$6:$AG$9)="","",SUMPRODUCT((집계표2!$B$6:$B$9=뉴진스!$B$2)*(집계표2!$C$3:$AG$3=뉴진스!C33)*집계표2!$C$6:$AG$9))</f>
        <v>7</v>
      </c>
      <c r="D36" s="3">
        <f>IF(SUMPRODUCT((집계표2!$B$6:$B$9=뉴진스!$B$2)*(집계표2!$C$3:$AG$3=뉴진스!D33)*집계표2!$C$6:$AG$9)="","",SUMPRODUCT((집계표2!$B$6:$B$9=뉴진스!$B$2)*(집계표2!$C$3:$AG$3=뉴진스!D33)*집계표2!$C$6:$AG$9))</f>
        <v>0</v>
      </c>
      <c r="E36" s="3">
        <f>IF(SUMPRODUCT((집계표2!$B$6:$B$9=뉴진스!$B$2)*(집계표2!$C$3:$AG$3=뉴진스!E33)*집계표2!$C$6:$AG$9)="","",SUMPRODUCT((집계표2!$B$6:$B$9=뉴진스!$B$2)*(집계표2!$C$3:$AG$3=뉴진스!E33)*집계표2!$C$6:$AG$9))</f>
        <v>0</v>
      </c>
      <c r="F36" s="3">
        <f>IF(SUMPRODUCT((집계표2!$B$6:$B$9=뉴진스!$B$2)*(집계표2!$C$3:$AG$3=뉴진스!F33)*집계표2!$C$6:$AG$9)="","",SUMPRODUCT((집계표2!$B$6:$B$9=뉴진스!$B$2)*(집계표2!$C$3:$AG$3=뉴진스!F33)*집계표2!$C$6:$AG$9))</f>
        <v>0</v>
      </c>
      <c r="G36" s="3">
        <f>IF(SUMPRODUCT((집계표2!$B$6:$B$9=뉴진스!$B$2)*(집계표2!$C$3:$AG$3=뉴진스!G33)*집계표2!$C$6:$AG$9)="","",SUMPRODUCT((집계표2!$B$6:$B$9=뉴진스!$B$2)*(집계표2!$C$3:$AG$3=뉴진스!G33)*집계표2!$C$6:$AG$9))</f>
        <v>0</v>
      </c>
      <c r="H36" s="3">
        <f>IF(SUMPRODUCT((집계표2!$B$6:$B$9=뉴진스!$B$2)*(집계표2!$C$3:$AG$3=뉴진스!H33)*집계표2!$C$6:$AG$9)="","",SUMPRODUCT((집계표2!$B$6:$B$9=뉴진스!$B$2)*(집계표2!$C$3:$AG$3=뉴진스!H33)*집계표2!$C$6:$AG$9))</f>
        <v>0</v>
      </c>
      <c r="I36" s="3">
        <f>IF(SUMPRODUCT((집계표2!$B$6:$B$9=뉴진스!$B$2)*(집계표2!$C$3:$AG$3=뉴진스!I33)*집계표2!$C$6:$AG$9)="","",SUMPRODUCT((집계표2!$B$6:$B$9=뉴진스!$B$2)*(집계표2!$C$3:$AG$3=뉴진스!I33)*집계표2!$C$6:$AG$9))</f>
        <v>0</v>
      </c>
      <c r="J36" s="3">
        <f>SUM(C36:I36)</f>
        <v>7</v>
      </c>
      <c r="L36" s="4" t="s">
        <v>27</v>
      </c>
      <c r="M36" s="12">
        <f>SUMIFS(C36:I36,C35:I35,"D")</f>
        <v>0</v>
      </c>
      <c r="N36" s="12">
        <f>VLOOKUP(L36,시급!$B$3:$D$5,3,0)</f>
        <v>12000</v>
      </c>
      <c r="O36" s="12">
        <f t="shared" si="6"/>
        <v>0</v>
      </c>
    </row>
    <row r="37" spans="2:15" ht="24.95" customHeight="1">
      <c r="B37" s="4" t="s">
        <v>6</v>
      </c>
      <c r="C37" s="13">
        <f>IFERROR(VLOOKUP(C35,시급!$C$3:$D$5,2,0) *C36,"")</f>
        <v>140000</v>
      </c>
      <c r="D37" s="13">
        <f>IFERROR(VLOOKUP(D35,시급!$C$3:$D$5,2,0) *D36,"")</f>
        <v>0</v>
      </c>
      <c r="E37" s="13">
        <f>IFERROR(VLOOKUP(E35,시급!$C$3:$D$5,2,0) *E36,"")</f>
        <v>0</v>
      </c>
      <c r="F37" s="13">
        <f>IFERROR(VLOOKUP(F35,시급!$C$3:$D$5,2,0) *F36,"")</f>
        <v>0</v>
      </c>
      <c r="G37" s="13">
        <f>IFERROR(VLOOKUP(G35,시급!$C$3:$D$5,2,0) *G36,"")</f>
        <v>0</v>
      </c>
      <c r="H37" s="13">
        <f>IFERROR(VLOOKUP(H35,시급!$C$3:$D$5,2,0) *H36,"")</f>
        <v>0</v>
      </c>
      <c r="I37" s="13">
        <f>IFERROR(VLOOKUP(I35,시급!$C$3:$D$5,2,0) *I36,"")</f>
        <v>0</v>
      </c>
      <c r="J37" s="14">
        <f>SUM(C37:I37)</f>
        <v>140000</v>
      </c>
      <c r="L37" s="9" t="s">
        <v>7</v>
      </c>
      <c r="M37" s="12">
        <f>SUM(M34:M36)</f>
        <v>7</v>
      </c>
      <c r="N37" s="12"/>
      <c r="O37" s="12">
        <f>SUM(O34:O36)</f>
        <v>140000</v>
      </c>
    </row>
  </sheetData>
  <mergeCells count="7">
    <mergeCell ref="J33:J34"/>
    <mergeCell ref="B2:C2"/>
    <mergeCell ref="J3:J4"/>
    <mergeCell ref="J9:J10"/>
    <mergeCell ref="J15:J16"/>
    <mergeCell ref="J21:J22"/>
    <mergeCell ref="J27:J28"/>
  </mergeCells>
  <phoneticPr fontId="1" type="noConversion"/>
  <pageMargins left="0.7" right="0.7" top="0.75" bottom="0.75" header="0.3" footer="0.3"/>
  <pageSetup paperSize="9" scale="54" orientation="portrait" horizontalDpi="4294967293" verticalDpi="4294967293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I10"/>
  <sheetViews>
    <sheetView tabSelected="1" workbookViewId="0">
      <selection activeCell="AD17" sqref="AD17"/>
    </sheetView>
  </sheetViews>
  <sheetFormatPr defaultRowHeight="16.5"/>
  <cols>
    <col min="3" max="7" width="3.375" bestFit="1" customWidth="1"/>
    <col min="8" max="8" width="3.75" bestFit="1" customWidth="1"/>
    <col min="9" max="11" width="3.375" bestFit="1" customWidth="1"/>
    <col min="12" max="33" width="3.5" bestFit="1" customWidth="1"/>
    <col min="35" max="35" width="10" bestFit="1" customWidth="1"/>
  </cols>
  <sheetData>
    <row r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ht="26.25" customHeight="1">
      <c r="A2" s="2"/>
      <c r="B2" s="2"/>
      <c r="C2" s="2"/>
      <c r="D2" s="22" t="s">
        <v>34</v>
      </c>
      <c r="E2" s="22"/>
      <c r="F2" s="22"/>
      <c r="G2" s="15">
        <v>4</v>
      </c>
      <c r="H2" s="15" t="s">
        <v>35</v>
      </c>
      <c r="I2" s="20"/>
      <c r="J2" s="20"/>
      <c r="K2" s="25" t="s">
        <v>36</v>
      </c>
      <c r="L2" s="25"/>
      <c r="M2" s="25"/>
      <c r="N2" s="2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>
      <c r="A3" s="2"/>
      <c r="B3" s="4" t="s">
        <v>11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" t="s">
        <v>24</v>
      </c>
      <c r="AI3" s="2" t="s">
        <v>6</v>
      </c>
    </row>
    <row r="4" spans="1:35">
      <c r="A4" s="2"/>
      <c r="B4" s="4" t="s">
        <v>12</v>
      </c>
      <c r="C4" s="6" t="s">
        <v>13</v>
      </c>
      <c r="D4" s="6" t="s">
        <v>14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6" t="s">
        <v>5</v>
      </c>
      <c r="K4" s="6" t="s">
        <v>14</v>
      </c>
      <c r="L4" s="4" t="s">
        <v>0</v>
      </c>
      <c r="M4" s="4" t="s">
        <v>1</v>
      </c>
      <c r="N4" s="4" t="s">
        <v>2</v>
      </c>
      <c r="O4" s="4" t="s">
        <v>3</v>
      </c>
      <c r="P4" s="4" t="s">
        <v>4</v>
      </c>
      <c r="Q4" s="6" t="s">
        <v>5</v>
      </c>
      <c r="R4" s="6" t="s">
        <v>14</v>
      </c>
      <c r="S4" s="4" t="s">
        <v>0</v>
      </c>
      <c r="T4" s="4" t="s">
        <v>1</v>
      </c>
      <c r="U4" s="4" t="s">
        <v>2</v>
      </c>
      <c r="V4" s="4" t="s">
        <v>3</v>
      </c>
      <c r="W4" s="4" t="s">
        <v>4</v>
      </c>
      <c r="X4" s="6" t="s">
        <v>5</v>
      </c>
      <c r="Y4" s="6" t="s">
        <v>14</v>
      </c>
      <c r="Z4" s="4" t="s">
        <v>0</v>
      </c>
      <c r="AA4" s="4" t="s">
        <v>1</v>
      </c>
      <c r="AB4" s="4" t="s">
        <v>2</v>
      </c>
      <c r="AC4" s="4" t="s">
        <v>3</v>
      </c>
      <c r="AD4" s="4" t="s">
        <v>4</v>
      </c>
      <c r="AE4" s="6" t="s">
        <v>5</v>
      </c>
      <c r="AF4" s="6" t="s">
        <v>14</v>
      </c>
      <c r="AG4" s="9"/>
      <c r="AH4" s="24"/>
    </row>
    <row r="5" spans="1:35">
      <c r="A5" s="2"/>
      <c r="B5" s="7" t="s">
        <v>10</v>
      </c>
      <c r="C5" s="7" t="s">
        <v>15</v>
      </c>
      <c r="D5" s="7" t="s">
        <v>16</v>
      </c>
      <c r="E5" s="7" t="s">
        <v>17</v>
      </c>
      <c r="F5" s="7" t="s">
        <v>17</v>
      </c>
      <c r="G5" s="7" t="s">
        <v>17</v>
      </c>
      <c r="H5" s="7" t="s">
        <v>17</v>
      </c>
      <c r="I5" s="7" t="s">
        <v>17</v>
      </c>
      <c r="J5" s="7" t="s">
        <v>15</v>
      </c>
      <c r="K5" s="7" t="s">
        <v>16</v>
      </c>
      <c r="L5" s="7" t="s">
        <v>17</v>
      </c>
      <c r="M5" s="7" t="s">
        <v>17</v>
      </c>
      <c r="N5" s="7" t="s">
        <v>17</v>
      </c>
      <c r="O5" s="7" t="s">
        <v>17</v>
      </c>
      <c r="P5" s="7" t="s">
        <v>17</v>
      </c>
      <c r="Q5" s="7" t="s">
        <v>15</v>
      </c>
      <c r="R5" s="7" t="s">
        <v>16</v>
      </c>
      <c r="S5" s="7" t="s">
        <v>17</v>
      </c>
      <c r="T5" s="7" t="s">
        <v>17</v>
      </c>
      <c r="U5" s="7" t="s">
        <v>17</v>
      </c>
      <c r="V5" s="7" t="s">
        <v>17</v>
      </c>
      <c r="W5" s="7" t="s">
        <v>17</v>
      </c>
      <c r="X5" s="7" t="s">
        <v>15</v>
      </c>
      <c r="Y5" s="7" t="s">
        <v>16</v>
      </c>
      <c r="Z5" s="7" t="s">
        <v>17</v>
      </c>
      <c r="AA5" s="7" t="s">
        <v>17</v>
      </c>
      <c r="AB5" s="7" t="s">
        <v>17</v>
      </c>
      <c r="AC5" s="7" t="s">
        <v>17</v>
      </c>
      <c r="AD5" s="7" t="s">
        <v>17</v>
      </c>
      <c r="AE5" s="7" t="s">
        <v>15</v>
      </c>
      <c r="AF5" s="7" t="s">
        <v>16</v>
      </c>
      <c r="AG5" s="9"/>
      <c r="AH5" s="9"/>
      <c r="AI5" s="8"/>
    </row>
    <row r="6" spans="1:35">
      <c r="A6" s="2"/>
      <c r="B6" s="4" t="s">
        <v>18</v>
      </c>
      <c r="C6" s="4">
        <v>2</v>
      </c>
      <c r="D6" s="4">
        <v>1</v>
      </c>
      <c r="E6" s="4">
        <v>7</v>
      </c>
      <c r="F6" s="4">
        <v>0</v>
      </c>
      <c r="G6" s="4">
        <v>5</v>
      </c>
      <c r="H6" s="4">
        <v>1</v>
      </c>
      <c r="I6" s="4">
        <v>0</v>
      </c>
      <c r="J6" s="4">
        <v>2</v>
      </c>
      <c r="K6" s="4">
        <v>4</v>
      </c>
      <c r="L6" s="4">
        <v>7</v>
      </c>
      <c r="M6" s="4">
        <v>3</v>
      </c>
      <c r="N6" s="4">
        <v>2</v>
      </c>
      <c r="O6" s="4">
        <v>3</v>
      </c>
      <c r="P6" s="4">
        <v>5</v>
      </c>
      <c r="Q6" s="4">
        <v>6</v>
      </c>
      <c r="R6" s="4">
        <v>6</v>
      </c>
      <c r="S6" s="4">
        <v>6</v>
      </c>
      <c r="T6" s="4">
        <v>5</v>
      </c>
      <c r="U6" s="4">
        <v>4</v>
      </c>
      <c r="V6" s="4">
        <v>8</v>
      </c>
      <c r="W6" s="4">
        <v>2</v>
      </c>
      <c r="X6" s="4">
        <v>5</v>
      </c>
      <c r="Y6" s="4">
        <v>5</v>
      </c>
      <c r="Z6" s="4">
        <v>0</v>
      </c>
      <c r="AA6" s="4">
        <v>7</v>
      </c>
      <c r="AB6" s="4">
        <v>8</v>
      </c>
      <c r="AC6" s="4">
        <v>5</v>
      </c>
      <c r="AD6" s="4">
        <v>1</v>
      </c>
      <c r="AE6" s="4">
        <v>8</v>
      </c>
      <c r="AF6" s="4">
        <v>0</v>
      </c>
      <c r="AG6" s="4">
        <v>0</v>
      </c>
      <c r="AH6" s="4">
        <f>SUM(C6:AG6)</f>
        <v>118</v>
      </c>
      <c r="AI6" s="10">
        <f>SUMPRODUCT(($C$5:$AG$5=시급!$C$3:$C$5)*(시급!$D$3:$D$5)*(C6:AG6))</f>
        <v>1636000</v>
      </c>
    </row>
    <row r="7" spans="1:35">
      <c r="A7" s="2"/>
      <c r="B7" s="4" t="s">
        <v>19</v>
      </c>
      <c r="C7" s="4">
        <v>6</v>
      </c>
      <c r="D7" s="4">
        <v>1</v>
      </c>
      <c r="E7" s="4"/>
      <c r="F7" s="4">
        <v>4</v>
      </c>
      <c r="G7" s="4">
        <v>5</v>
      </c>
      <c r="H7" s="4">
        <v>3</v>
      </c>
      <c r="I7" s="4">
        <v>0</v>
      </c>
      <c r="J7" s="4">
        <v>5</v>
      </c>
      <c r="K7" s="4">
        <v>0</v>
      </c>
      <c r="L7" s="4">
        <v>5</v>
      </c>
      <c r="M7" s="4">
        <v>5</v>
      </c>
      <c r="N7" s="4">
        <v>5</v>
      </c>
      <c r="O7" s="4">
        <v>4</v>
      </c>
      <c r="P7" s="4">
        <v>5</v>
      </c>
      <c r="Q7" s="4">
        <v>8</v>
      </c>
      <c r="R7" s="4">
        <v>5</v>
      </c>
      <c r="S7" s="4">
        <v>8</v>
      </c>
      <c r="T7" s="4">
        <v>6</v>
      </c>
      <c r="U7" s="4">
        <v>3</v>
      </c>
      <c r="V7" s="4">
        <v>7</v>
      </c>
      <c r="W7" s="4">
        <v>8</v>
      </c>
      <c r="X7" s="4">
        <v>1</v>
      </c>
      <c r="Y7" s="4">
        <v>8</v>
      </c>
      <c r="Z7" s="4">
        <v>6</v>
      </c>
      <c r="AA7" s="4">
        <v>1</v>
      </c>
      <c r="AB7" s="4">
        <v>1</v>
      </c>
      <c r="AC7" s="4">
        <v>8</v>
      </c>
      <c r="AD7" s="4">
        <v>2</v>
      </c>
      <c r="AE7" s="4">
        <v>5</v>
      </c>
      <c r="AF7" s="4">
        <v>7</v>
      </c>
      <c r="AG7" s="4">
        <v>0</v>
      </c>
      <c r="AH7" s="4">
        <f t="shared" ref="AH7:AH9" si="0">SUM(C7:AG7)</f>
        <v>132</v>
      </c>
      <c r="AI7" s="10">
        <f>SUMPRODUCT(($C$5:$AG$5=시급!$C$3:$C$5)*(시급!$D$3:$D$5)*(C7:AG7))</f>
        <v>1852000</v>
      </c>
    </row>
    <row r="8" spans="1:35">
      <c r="A8" s="2"/>
      <c r="B8" s="4" t="s">
        <v>20</v>
      </c>
      <c r="C8" s="4">
        <v>1</v>
      </c>
      <c r="D8" s="4">
        <v>4</v>
      </c>
      <c r="E8" s="4">
        <v>8</v>
      </c>
      <c r="F8" s="4">
        <v>4</v>
      </c>
      <c r="G8" s="4">
        <v>7</v>
      </c>
      <c r="H8" s="4">
        <v>7</v>
      </c>
      <c r="I8" s="4">
        <v>0</v>
      </c>
      <c r="J8" s="4">
        <v>3</v>
      </c>
      <c r="K8" s="4">
        <v>8</v>
      </c>
      <c r="L8" s="4">
        <v>1</v>
      </c>
      <c r="M8" s="4">
        <v>2</v>
      </c>
      <c r="N8" s="4">
        <v>2</v>
      </c>
      <c r="O8" s="4">
        <v>3</v>
      </c>
      <c r="P8" s="4">
        <v>3</v>
      </c>
      <c r="Q8" s="4">
        <v>6</v>
      </c>
      <c r="R8" s="4">
        <v>7</v>
      </c>
      <c r="S8" s="4">
        <v>0</v>
      </c>
      <c r="T8" s="4">
        <v>5</v>
      </c>
      <c r="U8" s="4">
        <v>4</v>
      </c>
      <c r="V8" s="4">
        <v>6</v>
      </c>
      <c r="W8" s="4">
        <v>5</v>
      </c>
      <c r="X8" s="4">
        <v>6</v>
      </c>
      <c r="Y8" s="4">
        <v>8</v>
      </c>
      <c r="Z8" s="4">
        <v>0</v>
      </c>
      <c r="AA8" s="4">
        <v>1</v>
      </c>
      <c r="AB8" s="4">
        <v>4</v>
      </c>
      <c r="AC8" s="4">
        <v>3</v>
      </c>
      <c r="AD8" s="4">
        <v>1</v>
      </c>
      <c r="AE8" s="4">
        <v>2</v>
      </c>
      <c r="AF8" s="4">
        <v>0</v>
      </c>
      <c r="AG8" s="4">
        <v>0</v>
      </c>
      <c r="AH8" s="4">
        <f t="shared" si="0"/>
        <v>111</v>
      </c>
      <c r="AI8" s="10">
        <f>SUMPRODUCT(($C$5:$AG$5=시급!$C$3:$C$5)*(시급!$D$3:$D$5)*(C8:AG8))</f>
        <v>1620000</v>
      </c>
    </row>
    <row r="9" spans="1:35">
      <c r="A9" s="2"/>
      <c r="B9" s="4" t="s">
        <v>21</v>
      </c>
      <c r="C9" s="4">
        <v>4</v>
      </c>
      <c r="D9" s="4">
        <v>0</v>
      </c>
      <c r="E9" s="4">
        <v>8</v>
      </c>
      <c r="F9" s="4">
        <v>3</v>
      </c>
      <c r="G9" s="4">
        <v>0</v>
      </c>
      <c r="H9" s="4">
        <v>6</v>
      </c>
      <c r="I9" s="4">
        <v>4</v>
      </c>
      <c r="J9" s="4">
        <v>0</v>
      </c>
      <c r="K9" s="4">
        <v>4</v>
      </c>
      <c r="L9" s="4">
        <v>2</v>
      </c>
      <c r="M9" s="4">
        <v>7</v>
      </c>
      <c r="N9" s="4">
        <v>5</v>
      </c>
      <c r="O9" s="4">
        <v>6</v>
      </c>
      <c r="P9" s="4">
        <v>1</v>
      </c>
      <c r="Q9" s="4">
        <v>0</v>
      </c>
      <c r="R9" s="4">
        <v>7</v>
      </c>
      <c r="S9" s="4">
        <v>7</v>
      </c>
      <c r="T9" s="4">
        <v>7</v>
      </c>
      <c r="U9" s="4">
        <v>6</v>
      </c>
      <c r="V9" s="4">
        <v>2</v>
      </c>
      <c r="W9" s="4">
        <v>1</v>
      </c>
      <c r="X9" s="4">
        <v>5</v>
      </c>
      <c r="Y9" s="4">
        <v>5</v>
      </c>
      <c r="Z9" s="4">
        <v>6</v>
      </c>
      <c r="AA9" s="4">
        <v>3</v>
      </c>
      <c r="AB9" s="4">
        <v>3</v>
      </c>
      <c r="AC9" s="4">
        <v>2</v>
      </c>
      <c r="AD9" s="4">
        <v>2</v>
      </c>
      <c r="AE9" s="4">
        <v>1</v>
      </c>
      <c r="AF9" s="4">
        <v>7</v>
      </c>
      <c r="AG9" s="4">
        <v>0</v>
      </c>
      <c r="AH9" s="4">
        <f t="shared" si="0"/>
        <v>114</v>
      </c>
      <c r="AI9" s="10">
        <f>SUMPRODUCT(($C$5:$AG$5=시급!$C$3:$C$5)*(시급!$D$3:$D$5)*(C9:AG9))</f>
        <v>1592000</v>
      </c>
    </row>
    <row r="10" spans="1:3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0">
        <f>SUMPRODUCT(($C$5:$AG$5=시급!$C$3:$C$5)*(시급!$D$3:$D$5)*(C10:AG10))</f>
        <v>0</v>
      </c>
    </row>
  </sheetData>
  <mergeCells count="3">
    <mergeCell ref="D2:F2"/>
    <mergeCell ref="AH3:AH4"/>
    <mergeCell ref="K2:N2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10" sqref="D10"/>
    </sheetView>
  </sheetViews>
  <sheetFormatPr defaultRowHeight="24.95" customHeight="1"/>
  <cols>
    <col min="1" max="1" width="9" style="11"/>
    <col min="2" max="16384" width="9" style="2"/>
  </cols>
  <sheetData>
    <row r="1" spans="2:4" ht="24.95" customHeight="1">
      <c r="C1" s="26" t="s">
        <v>23</v>
      </c>
      <c r="D1" s="26"/>
    </row>
    <row r="2" spans="2:4" ht="24.95" customHeight="1">
      <c r="B2" s="4"/>
      <c r="C2" s="4" t="s">
        <v>22</v>
      </c>
      <c r="D2" s="4" t="s">
        <v>10</v>
      </c>
    </row>
    <row r="3" spans="2:4" ht="24.95" customHeight="1">
      <c r="B3" s="4" t="s">
        <v>30</v>
      </c>
      <c r="C3" s="4" t="s">
        <v>16</v>
      </c>
      <c r="D3" s="5">
        <v>20000</v>
      </c>
    </row>
    <row r="4" spans="2:4" ht="24.95" customHeight="1">
      <c r="B4" s="4" t="s">
        <v>29</v>
      </c>
      <c r="C4" s="4" t="s">
        <v>15</v>
      </c>
      <c r="D4" s="5">
        <v>16000</v>
      </c>
    </row>
    <row r="5" spans="2:4" ht="24.95" customHeight="1">
      <c r="B5" s="4" t="s">
        <v>31</v>
      </c>
      <c r="C5" s="4" t="s">
        <v>17</v>
      </c>
      <c r="D5" s="5">
        <v>12000</v>
      </c>
    </row>
  </sheetData>
  <mergeCells count="1">
    <mergeCell ref="C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에스파</vt:lpstr>
      <vt:lpstr>뉴진스</vt:lpstr>
      <vt:lpstr>집계표2</vt:lpstr>
      <vt:lpstr>시급</vt:lpstr>
      <vt:lpstr>에스파!Print_Area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orange</cp:lastModifiedBy>
  <dcterms:created xsi:type="dcterms:W3CDTF">2022-04-18T04:12:42Z</dcterms:created>
  <dcterms:modified xsi:type="dcterms:W3CDTF">2023-03-28T00:01:05Z</dcterms:modified>
</cp:coreProperties>
</file>